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700" windowWidth="20490" windowHeight="7890" tabRatio="890"/>
  </bookViews>
  <sheets>
    <sheet name="IN_05_17" sheetId="35" r:id="rId1"/>
    <sheet name="Listado Fórmulas" sheetId="29" r:id="rId2"/>
    <sheet name="Listado Fórmulas (mat, mo, eq)" sheetId="38" r:id="rId3"/>
    <sheet name="PT ORGANISMOS" sheetId="2" r:id="rId4"/>
    <sheet name="Resúmen Fórmulas" sheetId="1" r:id="rId5"/>
    <sheet name="Equipos" sheetId="36" r:id="rId6"/>
    <sheet name="Mov. Tierra" sheetId="3" r:id="rId7"/>
    <sheet name="Fundaciones" sheetId="5" r:id="rId8"/>
    <sheet name="Estruc. Resistente" sheetId="6" r:id="rId9"/>
    <sheet name="Cerramientos Ext. e Int." sheetId="7" r:id="rId10"/>
    <sheet name="Aislaciones" sheetId="8" r:id="rId11"/>
    <sheet name="Revoques" sheetId="9" r:id="rId12"/>
    <sheet name="Solados" sheetId="10" r:id="rId13"/>
    <sheet name="Techos" sheetId="11" r:id="rId14"/>
    <sheet name="Cielorrasos" sheetId="12" r:id="rId15"/>
    <sheet name="Revestimientos" sheetId="13" r:id="rId16"/>
    <sheet name="Carpintería" sheetId="14" r:id="rId17"/>
    <sheet name="Inst. Sanitaria" sheetId="15" r:id="rId18"/>
    <sheet name="Ints. Gas" sheetId="16" r:id="rId19"/>
    <sheet name="Ints. Elect." sheetId="17" r:id="rId20"/>
    <sheet name="Pintura" sheetId="18" r:id="rId21"/>
    <sheet name="Vidrios" sheetId="19" r:id="rId22"/>
    <sheet name="Varios" sheetId="20" r:id="rId23"/>
    <sheet name="Red Agua" sheetId="21" r:id="rId24"/>
    <sheet name="Red Cloaca" sheetId="22" r:id="rId25"/>
    <sheet name="Red Gas" sheetId="24" r:id="rId26"/>
    <sheet name="Red Elect" sheetId="23" r:id="rId27"/>
    <sheet name="Red Vial" sheetId="25" r:id="rId28"/>
    <sheet name="Dolar" sheetId="27" r:id="rId29"/>
    <sheet name="Flete" sheetId="26" r:id="rId30"/>
  </sheets>
  <externalReferences>
    <externalReference r:id="rId31"/>
    <externalReference r:id="rId32"/>
    <externalReference r:id="rId33"/>
  </externalReferences>
  <definedNames>
    <definedName name="_xlnm._FilterDatabase" localSheetId="0" hidden="1">IN_05_17!$B$7:$E$7</definedName>
    <definedName name="_xlnm._FilterDatabase" localSheetId="3" hidden="1">'PT ORGANISMOS'!$A$5:$J$5</definedName>
    <definedName name="_Order1" hidden="1">255</definedName>
    <definedName name="_xlnm.Print_Area" localSheetId="5">Equipos!$A$1:$R$31</definedName>
    <definedName name="_xlnm.Print_Area" localSheetId="1">'Listado Fórmulas'!$A$5:$G$157</definedName>
    <definedName name="_xlnm.Print_Area" localSheetId="2">'Listado Fórmulas (mat, mo, eq)'!$A$2:$I$157</definedName>
    <definedName name="_xlnm.Print_Area" localSheetId="3">'PT ORGANISMOS'!$A$1:$H$850</definedName>
    <definedName name="aserradora">[1]Equipos!$Q$17</definedName>
    <definedName name="bomba">[1]Equipos!$Q$18</definedName>
    <definedName name="camion">Equipos!$Q$8</definedName>
    <definedName name="camionacopl">[1]Equipos!$Q$19</definedName>
    <definedName name="camionford">[1]Equipos!$Q$7</definedName>
    <definedName name="dfor_0.06.05.F" localSheetId="2">'[2]Mov. Tierra'!#REF!</definedName>
    <definedName name="dfor_0.06.05.F">'[2]Mov. Tierra'!#REF!</definedName>
    <definedName name="dfor_1.10.03.F" localSheetId="2">'[2]Red de Agua'!#REF!</definedName>
    <definedName name="dfor_1.10.03.F">'[2]Red de Agua'!#REF!</definedName>
    <definedName name="dfor_1.10.50.A" localSheetId="2">'[2]Red de Agua'!#REF!</definedName>
    <definedName name="dfor_1.10.50.A">'[2]Red de Agua'!#REF!</definedName>
    <definedName name="dfor_1.10.50.B" localSheetId="2">'[2]Red de Agua'!#REF!</definedName>
    <definedName name="dfor_1.10.50.B">'[2]Red de Agua'!#REF!</definedName>
    <definedName name="dfor_1.20.00.A" localSheetId="2">'[2]Red de Cloaca'!#REF!</definedName>
    <definedName name="dfor_1.20.00.A">'[2]Red de Cloaca'!#REF!</definedName>
    <definedName name="dfor_1.20.00.B" localSheetId="2">'[2]Red de Cloaca'!#REF!</definedName>
    <definedName name="dfor_1.20.00.B">'[2]Red de Cloaca'!#REF!</definedName>
    <definedName name="dfor_1.20.50.A" localSheetId="2">'[2]Red de Cloaca'!#REF!</definedName>
    <definedName name="dfor_1.20.50.A">'[2]Red de Cloaca'!#REF!</definedName>
    <definedName name="dfor_1.20.50.B" localSheetId="2">'[2]Red de Cloaca'!#REF!</definedName>
    <definedName name="dfor_1.20.50.B">'[2]Red de Cloaca'!#REF!</definedName>
    <definedName name="dfor_1.40.00.A" localSheetId="2">'[2]Red de Gas'!#REF!</definedName>
    <definedName name="dfor_1.40.00.A">'[2]Red de Gas'!#REF!</definedName>
    <definedName name="Fecha" localSheetId="5">'[2]IN-04-15'!$D$3</definedName>
    <definedName name="Fecha">'[3]IN-12-11'!$D$3</definedName>
    <definedName name="for_0.06.05.F" localSheetId="2">'[2]Mov. Tierra'!#REF!</definedName>
    <definedName name="for_0.06.05.F">'[2]Mov. Tierra'!#REF!</definedName>
    <definedName name="for_1.10.03.F" localSheetId="2">'[2]Red de Agua'!#REF!</definedName>
    <definedName name="for_1.10.03.F">'[2]Red de Agua'!#REF!</definedName>
    <definedName name="for_1.10.50.A" localSheetId="2">'[2]Red de Agua'!#REF!</definedName>
    <definedName name="for_1.10.50.A">'[2]Red de Agua'!#REF!</definedName>
    <definedName name="for_1.10.50.B" localSheetId="2">'[2]Red de Agua'!#REF!</definedName>
    <definedName name="for_1.10.50.B">'[2]Red de Agua'!#REF!</definedName>
    <definedName name="for_1.20.00.A" localSheetId="2">'[2]Red de Cloaca'!#REF!</definedName>
    <definedName name="for_1.20.00.A">'[2]Red de Cloaca'!#REF!</definedName>
    <definedName name="for_1.20.00.B" localSheetId="2">'[2]Red de Cloaca'!#REF!</definedName>
    <definedName name="for_1.20.00.B">'[2]Red de Cloaca'!#REF!</definedName>
    <definedName name="for_1.20.50.A" localSheetId="2">'[2]Red de Cloaca'!#REF!</definedName>
    <definedName name="for_1.20.50.A">'[2]Red de Cloaca'!#REF!</definedName>
    <definedName name="for_1.20.50.B" localSheetId="2">'[2]Red de Cloaca'!#REF!</definedName>
    <definedName name="for_1.20.50.B">'[2]Red de Cloaca'!#REF!</definedName>
    <definedName name="for_1.40.00.A" localSheetId="2">'[2]Red de Gas'!#REF!</definedName>
    <definedName name="for_1.40.00.A">'[2]Red de Gas'!#REF!</definedName>
    <definedName name="grua">Equipos!$Q$17</definedName>
    <definedName name="Insumos" localSheetId="5">'[2]IN-04-15'!$A$5:$D$441</definedName>
    <definedName name="Insumos">'[3]IN-12-11'!$A$5:$D$441</definedName>
    <definedName name="mixer_5m3">Equipos!$Q$14</definedName>
    <definedName name="motoniv">Equipos!$Q$10</definedName>
    <definedName name="pala_carg">Equipos!$Q$11</definedName>
    <definedName name="planchavib">[1]Equipos!$Q$20</definedName>
    <definedName name="planta_horm">Equipos!$Q$15</definedName>
    <definedName name="reglavib">[1]Equipos!$Q$21</definedName>
    <definedName name="retro">Equipos!$Q$9</definedName>
    <definedName name="rfor_0.06.05.F" localSheetId="2">'[2]Mov. Tierra'!#REF!</definedName>
    <definedName name="rfor_0.06.05.F">'[2]Mov. Tierra'!#REF!</definedName>
    <definedName name="rfor_1.10.03.F" localSheetId="2">'[2]Red de Agua'!#REF!</definedName>
    <definedName name="rfor_1.10.03.F">'[2]Red de Agua'!#REF!</definedName>
    <definedName name="rfor_1.10.50.A" localSheetId="2">'[2]Red de Agua'!#REF!</definedName>
    <definedName name="rfor_1.10.50.A">'[2]Red de Agua'!#REF!</definedName>
    <definedName name="rfor_1.10.50.B" localSheetId="2">'[2]Red de Agua'!#REF!</definedName>
    <definedName name="rfor_1.10.50.B">'[2]Red de Agua'!#REF!</definedName>
    <definedName name="rfor_1.20.00.A" localSheetId="2">'[2]Red de Cloaca'!#REF!</definedName>
    <definedName name="rfor_1.20.00.A">'[2]Red de Cloaca'!#REF!</definedName>
    <definedName name="rfor_1.20.00.B" localSheetId="2">'[2]Red de Cloaca'!#REF!</definedName>
    <definedName name="rfor_1.20.00.B">'[2]Red de Cloaca'!#REF!</definedName>
    <definedName name="rfor_1.20.50.A" localSheetId="2">'[2]Red de Cloaca'!#REF!</definedName>
    <definedName name="rfor_1.20.50.A">'[2]Red de Cloaca'!#REF!</definedName>
    <definedName name="rfor_1.20.50.B" localSheetId="2">'[2]Red de Cloaca'!#REF!</definedName>
    <definedName name="rfor_1.20.50.B">'[2]Red de Cloaca'!#REF!</definedName>
    <definedName name="rfor_1.40.00.A" localSheetId="2">'[2]Red de Gas'!#REF!</definedName>
    <definedName name="rfor_1.40.00.A">'[2]Red de Gas'!#REF!</definedName>
    <definedName name="rodillo_neum">Equipos!$Q$12</definedName>
    <definedName name="rodillodetiro">[1]Equipos!$Q$22</definedName>
    <definedName name="rodillopatacabraarr">[1]Equipos!$Q$23</definedName>
    <definedName name="rodillovibrarrast">[1]Equipos!$Q$24</definedName>
    <definedName name="tanqueacoplado">[1]Equipos!$Q$25</definedName>
    <definedName name="_xlnm.Print_Titles" localSheetId="10">Aislaciones!$2:$5</definedName>
    <definedName name="_xlnm.Print_Titles" localSheetId="16">Carpintería!$2:$5</definedName>
    <definedName name="_xlnm.Print_Titles" localSheetId="9">'Cerramientos Ext. e Int.'!$2:$5</definedName>
    <definedName name="_xlnm.Print_Titles" localSheetId="14">Cielorrasos!$2:$5</definedName>
    <definedName name="_xlnm.Print_Titles" localSheetId="28">Dolar!#REF!</definedName>
    <definedName name="_xlnm.Print_Titles" localSheetId="8">'Estruc. Resistente'!$2:$5</definedName>
    <definedName name="_xlnm.Print_Titles" localSheetId="29">Flete!$2:$5</definedName>
    <definedName name="_xlnm.Print_Titles" localSheetId="7">Fundaciones!$2:$5</definedName>
    <definedName name="_xlnm.Print_Titles" localSheetId="0">IN_05_17!$5:$6</definedName>
    <definedName name="_xlnm.Print_Titles" localSheetId="17">'Inst. Sanitaria'!$2:$5</definedName>
    <definedName name="_xlnm.Print_Titles" localSheetId="19">'Ints. Elect.'!$2:$5</definedName>
    <definedName name="_xlnm.Print_Titles" localSheetId="18">'Ints. Gas'!$2:$5</definedName>
    <definedName name="_xlnm.Print_Titles" localSheetId="1">'Listado Fórmulas'!$2:$4</definedName>
    <definedName name="_xlnm.Print_Titles" localSheetId="2">'Listado Fórmulas (mat, mo, eq)'!$2:$4</definedName>
    <definedName name="_xlnm.Print_Titles" localSheetId="6">'Mov. Tierra'!$2:$5</definedName>
    <definedName name="_xlnm.Print_Titles" localSheetId="20">Pintura!$2:$5</definedName>
    <definedName name="_xlnm.Print_Titles" localSheetId="23">'Red Agua'!$2:$5</definedName>
    <definedName name="_xlnm.Print_Titles" localSheetId="24">'Red Cloaca'!$2:$5</definedName>
    <definedName name="_xlnm.Print_Titles" localSheetId="26">'Red Elect'!$2:$5</definedName>
    <definedName name="_xlnm.Print_Titles" localSheetId="25">'Red Gas'!$2:$5</definedName>
    <definedName name="_xlnm.Print_Titles" localSheetId="27">'Red Vial'!$2:$5</definedName>
    <definedName name="_xlnm.Print_Titles" localSheetId="4">'Resúmen Fórmulas'!$2:$4</definedName>
    <definedName name="_xlnm.Print_Titles" localSheetId="15">Revestimientos!$2:$5</definedName>
    <definedName name="_xlnm.Print_Titles" localSheetId="11">Revoques!$2:$5</definedName>
    <definedName name="_xlnm.Print_Titles" localSheetId="12">Solados!$2:$5</definedName>
    <definedName name="_xlnm.Print_Titles" localSheetId="13">Techos!$2:$5</definedName>
    <definedName name="_xlnm.Print_Titles" localSheetId="22">Varios!$2:$5</definedName>
    <definedName name="_xlnm.Print_Titles" localSheetId="21">Vidrios!$2:$5</definedName>
    <definedName name="topadora">Equipos!$Q$16</definedName>
    <definedName name="topadora_d7">Equipos!$Q$15</definedName>
    <definedName name="topadora_d8k">Equipos!$Q$16</definedName>
    <definedName name="tractorengom">[1]Equipos!$Q$26</definedName>
    <definedName name="ufor_0.06.05.F" localSheetId="2">'[2]Mov. Tierra'!#REF!</definedName>
    <definedName name="ufor_0.06.05.F">'[2]Mov. Tierra'!#REF!</definedName>
    <definedName name="ufor_1.10.03.F" localSheetId="2">'[2]Red de Agua'!#REF!</definedName>
    <definedName name="ufor_1.10.03.F">'[2]Red de Agua'!#REF!</definedName>
    <definedName name="ufor_1.10.50.A" localSheetId="2">'[2]Red de Agua'!#REF!</definedName>
    <definedName name="ufor_1.10.50.A">'[2]Red de Agua'!#REF!</definedName>
    <definedName name="ufor_1.10.50.B" localSheetId="2">'[2]Red de Agua'!#REF!</definedName>
    <definedName name="ufor_1.10.50.B">'[2]Red de Agua'!#REF!</definedName>
    <definedName name="ufor_1.20.00.A" localSheetId="2">'[2]Red de Cloaca'!#REF!</definedName>
    <definedName name="ufor_1.20.00.A">'[2]Red de Cloaca'!#REF!</definedName>
    <definedName name="ufor_1.20.00.B" localSheetId="2">'[2]Red de Cloaca'!#REF!</definedName>
    <definedName name="ufor_1.20.00.B">'[2]Red de Cloaca'!#REF!</definedName>
    <definedName name="ufor_1.20.50.A" localSheetId="2">'[2]Red de Cloaca'!#REF!</definedName>
    <definedName name="ufor_1.20.50.A">'[2]Red de Cloaca'!#REF!</definedName>
    <definedName name="ufor_1.20.50.B" localSheetId="2">'[2]Red de Cloaca'!#REF!</definedName>
    <definedName name="ufor_1.20.50.B">'[2]Red de Cloaca'!#REF!</definedName>
    <definedName name="ufor_1.40.00.A" localSheetId="2">'[2]Red de Gas'!#REF!</definedName>
    <definedName name="ufor_1.40.00.A">'[2]Red de Gas'!#REF!</definedName>
    <definedName name="vfor_0.06.05.F" localSheetId="2">'[2]Mov. Tierra'!#REF!</definedName>
    <definedName name="vfor_0.06.05.F">'[2]Mov. Tierra'!#REF!</definedName>
    <definedName name="vfor_1.10.03.F" localSheetId="2">'[2]Red de Agua'!#REF!</definedName>
    <definedName name="vfor_1.10.03.F">'[2]Red de Agua'!#REF!</definedName>
    <definedName name="vfor_1.10.50.A" localSheetId="2">'[2]Red de Agua'!#REF!</definedName>
    <definedName name="vfor_1.10.50.A">'[2]Red de Agua'!#REF!</definedName>
    <definedName name="vfor_1.10.50.B" localSheetId="2">'[2]Red de Agua'!#REF!</definedName>
    <definedName name="vfor_1.10.50.B">'[2]Red de Agua'!#REF!</definedName>
    <definedName name="vfor_1.20.00.A" localSheetId="2">'[2]Red de Cloaca'!#REF!</definedName>
    <definedName name="vfor_1.20.00.A">'[2]Red de Cloaca'!#REF!</definedName>
    <definedName name="vfor_1.20.00.B" localSheetId="2">'[2]Red de Cloaca'!#REF!</definedName>
    <definedName name="vfor_1.20.00.B">'[2]Red de Cloaca'!#REF!</definedName>
    <definedName name="vfor_1.20.50.A" localSheetId="2">'[2]Red de Cloaca'!#REF!</definedName>
    <definedName name="vfor_1.20.50.A">'[2]Red de Cloaca'!#REF!</definedName>
    <definedName name="vfor_1.20.50.B" localSheetId="2">'[2]Red de Cloaca'!#REF!</definedName>
    <definedName name="vfor_1.20.50.B">'[2]Red de Cloaca'!#REF!</definedName>
    <definedName name="vfor_1.40.00.A" localSheetId="2">'[2]Red de Gas'!#REF!</definedName>
    <definedName name="vfor_1.40.00.A">'[2]Red de Gas'!#REF!</definedName>
    <definedName name="vibradorinmnafta">[1]Equipos!$Q$27</definedName>
    <definedName name="vibrocom_autop">Equipos!$Q$13</definedName>
    <definedName name="Z_D8392041_DA66_4755_A670_C1D45774EC77_.wvu.PrintArea" localSheetId="5" hidden="1">Equipos!$A$5:$Q$16</definedName>
  </definedNames>
  <calcPr calcId="124519"/>
</workbook>
</file>

<file path=xl/calcChain.xml><?xml version="1.0" encoding="utf-8"?>
<calcChain xmlns="http://schemas.openxmlformats.org/spreadsheetml/2006/main">
  <c r="E123" i="38"/>
  <c r="D123"/>
  <c r="C123"/>
  <c r="E122"/>
  <c r="D122"/>
  <c r="C122"/>
  <c r="E121"/>
  <c r="D121"/>
  <c r="C121"/>
  <c r="E120"/>
  <c r="D120"/>
  <c r="C120"/>
  <c r="E119"/>
  <c r="D119"/>
  <c r="C119"/>
  <c r="E118"/>
  <c r="D118"/>
  <c r="C118"/>
  <c r="E117"/>
  <c r="D117"/>
  <c r="C117"/>
  <c r="E116"/>
  <c r="D116"/>
  <c r="C116"/>
  <c r="E115"/>
  <c r="D115"/>
  <c r="C115"/>
  <c r="E114"/>
  <c r="D114"/>
  <c r="C114"/>
  <c r="E113"/>
  <c r="D113"/>
  <c r="C113"/>
  <c r="E112"/>
  <c r="D112"/>
  <c r="C112"/>
  <c r="E111"/>
  <c r="D111"/>
  <c r="C111"/>
  <c r="E110"/>
  <c r="D110"/>
  <c r="C110"/>
  <c r="E109"/>
  <c r="D109"/>
  <c r="C109"/>
  <c r="E108"/>
  <c r="D108"/>
  <c r="C108"/>
  <c r="E107"/>
  <c r="D107"/>
  <c r="C107"/>
  <c r="E106"/>
  <c r="D106"/>
  <c r="C106"/>
  <c r="E105"/>
  <c r="D105"/>
  <c r="C105"/>
  <c r="E104"/>
  <c r="D104"/>
  <c r="C104"/>
  <c r="E103"/>
  <c r="D103"/>
  <c r="C103"/>
  <c r="E102"/>
  <c r="D102"/>
  <c r="C102"/>
  <c r="E101"/>
  <c r="D101"/>
  <c r="C101"/>
  <c r="E100"/>
  <c r="D100"/>
  <c r="C100"/>
  <c r="E99"/>
  <c r="D99"/>
  <c r="C99"/>
  <c r="E98"/>
  <c r="D98"/>
  <c r="C98"/>
  <c r="E97"/>
  <c r="D97"/>
  <c r="C97"/>
  <c r="E96"/>
  <c r="D96"/>
  <c r="C96"/>
  <c r="E95"/>
  <c r="D95"/>
  <c r="C95"/>
  <c r="E94"/>
  <c r="D94"/>
  <c r="C94"/>
  <c r="E93"/>
  <c r="D93"/>
  <c r="C93"/>
  <c r="E92"/>
  <c r="D92"/>
  <c r="C92"/>
  <c r="E91"/>
  <c r="D91"/>
  <c r="C91"/>
  <c r="E90"/>
  <c r="D90"/>
  <c r="C90"/>
  <c r="E89"/>
  <c r="D89"/>
  <c r="C89"/>
  <c r="E88"/>
  <c r="D88"/>
  <c r="C88"/>
  <c r="E87"/>
  <c r="D87"/>
  <c r="C87"/>
  <c r="E86"/>
  <c r="D86"/>
  <c r="C86"/>
  <c r="E85"/>
  <c r="D85"/>
  <c r="C85"/>
  <c r="E84"/>
  <c r="D84"/>
  <c r="C84"/>
  <c r="E83"/>
  <c r="D83"/>
  <c r="C83"/>
  <c r="E82"/>
  <c r="D82"/>
  <c r="C82"/>
  <c r="E81"/>
  <c r="D81"/>
  <c r="C81"/>
  <c r="E80"/>
  <c r="D80"/>
  <c r="C80"/>
  <c r="E79"/>
  <c r="D79"/>
  <c r="C79"/>
  <c r="E78"/>
  <c r="D78"/>
  <c r="C78"/>
  <c r="E77"/>
  <c r="D77"/>
  <c r="C77"/>
  <c r="E76"/>
  <c r="D76"/>
  <c r="C76"/>
  <c r="E75"/>
  <c r="D75"/>
  <c r="C75"/>
  <c r="E74"/>
  <c r="D74"/>
  <c r="C74"/>
  <c r="E73"/>
  <c r="D73"/>
  <c r="C73"/>
  <c r="E72"/>
  <c r="D72"/>
  <c r="C72"/>
  <c r="E71"/>
  <c r="D71"/>
  <c r="C71"/>
  <c r="E70"/>
  <c r="D70"/>
  <c r="C70"/>
  <c r="E69"/>
  <c r="D69"/>
  <c r="C69"/>
  <c r="E68"/>
  <c r="D68"/>
  <c r="C68"/>
  <c r="E67"/>
  <c r="D67"/>
  <c r="C67"/>
  <c r="E66"/>
  <c r="D66"/>
  <c r="C66"/>
  <c r="E65"/>
  <c r="D65"/>
  <c r="C65"/>
  <c r="E64"/>
  <c r="D64"/>
  <c r="C64"/>
  <c r="E63"/>
  <c r="D63"/>
  <c r="C63"/>
  <c r="E62"/>
  <c r="D62"/>
  <c r="C62"/>
  <c r="E61"/>
  <c r="D61"/>
  <c r="C61"/>
  <c r="E60"/>
  <c r="D60"/>
  <c r="C60"/>
  <c r="E59"/>
  <c r="D59"/>
  <c r="C59"/>
  <c r="E58"/>
  <c r="D58"/>
  <c r="C58"/>
  <c r="E57"/>
  <c r="D57"/>
  <c r="C57"/>
  <c r="E56"/>
  <c r="D56"/>
  <c r="C56"/>
  <c r="E55"/>
  <c r="D55"/>
  <c r="C55"/>
  <c r="E54"/>
  <c r="D54"/>
  <c r="C54"/>
  <c r="E53"/>
  <c r="D53"/>
  <c r="C53"/>
  <c r="E52"/>
  <c r="D52"/>
  <c r="C52"/>
  <c r="E51"/>
  <c r="D51"/>
  <c r="C51"/>
  <c r="E50"/>
  <c r="D50"/>
  <c r="C50"/>
  <c r="E49"/>
  <c r="D49"/>
  <c r="C49"/>
  <c r="E48"/>
  <c r="D48"/>
  <c r="C48"/>
  <c r="E47"/>
  <c r="D47"/>
  <c r="C47"/>
  <c r="E46"/>
  <c r="D46"/>
  <c r="C46"/>
  <c r="E45"/>
  <c r="D45"/>
  <c r="C45"/>
  <c r="E44"/>
  <c r="D44"/>
  <c r="C44"/>
  <c r="E43"/>
  <c r="D43"/>
  <c r="C43"/>
  <c r="E42"/>
  <c r="D42"/>
  <c r="C42"/>
  <c r="E41"/>
  <c r="D41"/>
  <c r="C41"/>
  <c r="E40"/>
  <c r="D40"/>
  <c r="C40"/>
  <c r="E39"/>
  <c r="D39"/>
  <c r="C39"/>
  <c r="E38"/>
  <c r="D38"/>
  <c r="C38"/>
  <c r="E37"/>
  <c r="D37"/>
  <c r="C37"/>
  <c r="E36"/>
  <c r="D36"/>
  <c r="C36"/>
  <c r="E35"/>
  <c r="D35"/>
  <c r="C35"/>
  <c r="E34"/>
  <c r="D34"/>
  <c r="C34"/>
  <c r="E33"/>
  <c r="D33"/>
  <c r="C33"/>
  <c r="E32"/>
  <c r="D32"/>
  <c r="C32"/>
  <c r="E31"/>
  <c r="D31"/>
  <c r="C31"/>
  <c r="E30"/>
  <c r="D30"/>
  <c r="C30"/>
  <c r="E29"/>
  <c r="D29"/>
  <c r="C29"/>
  <c r="E28"/>
  <c r="D28"/>
  <c r="C28"/>
  <c r="E27"/>
  <c r="D27"/>
  <c r="C27"/>
  <c r="E26"/>
  <c r="D26"/>
  <c r="C26"/>
  <c r="E25"/>
  <c r="D25"/>
  <c r="C25"/>
  <c r="E24"/>
  <c r="D24"/>
  <c r="C24"/>
  <c r="E23"/>
  <c r="D23"/>
  <c r="C23"/>
  <c r="E22"/>
  <c r="D22"/>
  <c r="C22"/>
  <c r="E21"/>
  <c r="D21"/>
  <c r="C21"/>
  <c r="E20"/>
  <c r="D20"/>
  <c r="C20"/>
  <c r="E19"/>
  <c r="D19"/>
  <c r="C19"/>
  <c r="E18"/>
  <c r="D18"/>
  <c r="C18"/>
  <c r="E17"/>
  <c r="D17"/>
  <c r="C17"/>
  <c r="E16"/>
  <c r="D16"/>
  <c r="C16"/>
  <c r="E15"/>
  <c r="D15"/>
  <c r="C15"/>
  <c r="E14"/>
  <c r="D14"/>
  <c r="C14"/>
  <c r="E13"/>
  <c r="D13"/>
  <c r="C13"/>
  <c r="E12"/>
  <c r="D12"/>
  <c r="C12"/>
  <c r="E11"/>
  <c r="D11"/>
  <c r="C11"/>
  <c r="E10"/>
  <c r="D10"/>
  <c r="C10"/>
  <c r="E9"/>
  <c r="D9"/>
  <c r="C9"/>
  <c r="E8"/>
  <c r="D8"/>
  <c r="C8"/>
  <c r="E7"/>
  <c r="D7"/>
  <c r="C7"/>
  <c r="E6"/>
  <c r="D6"/>
  <c r="C6"/>
  <c r="E5"/>
  <c r="D5"/>
  <c r="C5"/>
  <c r="A2"/>
  <c r="F445" i="2" l="1"/>
  <c r="F446"/>
  <c r="F447"/>
  <c r="A2" i="1"/>
  <c r="O4" i="36" l="1"/>
  <c r="F721" i="2" l="1"/>
  <c r="F719"/>
  <c r="F717"/>
  <c r="F666"/>
  <c r="F205"/>
  <c r="F177"/>
  <c r="D22" i="36" l="1"/>
  <c r="H13" s="1"/>
  <c r="P13" s="1"/>
  <c r="D23"/>
  <c r="D24"/>
  <c r="H8" l="1"/>
  <c r="H12"/>
  <c r="P12" s="1"/>
  <c r="H19"/>
  <c r="P19" s="1"/>
  <c r="H15"/>
  <c r="P15" s="1"/>
  <c r="H14"/>
  <c r="H16"/>
  <c r="P16" s="1"/>
  <c r="H11"/>
  <c r="P11" s="1"/>
  <c r="H10"/>
  <c r="H9"/>
  <c r="H18"/>
  <c r="P18" s="1"/>
  <c r="H17"/>
  <c r="B54" i="3" l="1"/>
  <c r="A2" i="29"/>
  <c r="A126" l="1"/>
  <c r="A225" i="1"/>
  <c r="C128" i="29"/>
  <c r="C121"/>
  <c r="C122"/>
  <c r="C123"/>
  <c r="C120"/>
  <c r="C119"/>
  <c r="C118"/>
  <c r="C117"/>
  <c r="C116"/>
  <c r="C115"/>
  <c r="C114"/>
  <c r="C113"/>
  <c r="C111"/>
  <c r="C112"/>
  <c r="C110"/>
  <c r="C100"/>
  <c r="C101"/>
  <c r="C102"/>
  <c r="C103"/>
  <c r="C104"/>
  <c r="C105"/>
  <c r="C106"/>
  <c r="C107"/>
  <c r="C108"/>
  <c r="C109"/>
  <c r="C99"/>
  <c r="C98"/>
  <c r="C92"/>
  <c r="C93"/>
  <c r="C94"/>
  <c r="C95"/>
  <c r="C96"/>
  <c r="C97"/>
  <c r="C91"/>
  <c r="C89"/>
  <c r="C90"/>
  <c r="C88"/>
  <c r="C84"/>
  <c r="C85"/>
  <c r="C86"/>
  <c r="C87"/>
  <c r="C83"/>
  <c r="C79"/>
  <c r="C80"/>
  <c r="C81"/>
  <c r="C82"/>
  <c r="C78"/>
  <c r="C77"/>
  <c r="C76"/>
  <c r="C73"/>
  <c r="C74"/>
  <c r="C75"/>
  <c r="C72"/>
  <c r="C68"/>
  <c r="C69"/>
  <c r="C70"/>
  <c r="C71"/>
  <c r="C67"/>
  <c r="C66"/>
  <c r="C65"/>
  <c r="C60"/>
  <c r="C61"/>
  <c r="C62"/>
  <c r="C63"/>
  <c r="C64"/>
  <c r="C59"/>
  <c r="C52"/>
  <c r="C53"/>
  <c r="C54"/>
  <c r="C55"/>
  <c r="C56"/>
  <c r="C57"/>
  <c r="C58"/>
  <c r="C51"/>
  <c r="A64" i="1"/>
  <c r="C43" i="29"/>
  <c r="C44"/>
  <c r="C45"/>
  <c r="C46"/>
  <c r="C47"/>
  <c r="C48"/>
  <c r="C49"/>
  <c r="C50"/>
  <c r="C42"/>
  <c r="C39"/>
  <c r="C40"/>
  <c r="C41"/>
  <c r="C38"/>
  <c r="C37"/>
  <c r="C28"/>
  <c r="C29"/>
  <c r="C30"/>
  <c r="C31"/>
  <c r="C32"/>
  <c r="C33"/>
  <c r="C34"/>
  <c r="C35"/>
  <c r="C36"/>
  <c r="C27"/>
  <c r="C18"/>
  <c r="C19"/>
  <c r="C20"/>
  <c r="C21"/>
  <c r="C22"/>
  <c r="C23"/>
  <c r="C24"/>
  <c r="C25"/>
  <c r="C26"/>
  <c r="C17"/>
  <c r="C14"/>
  <c r="C15"/>
  <c r="C16"/>
  <c r="C13"/>
  <c r="C6"/>
  <c r="C7"/>
  <c r="C8"/>
  <c r="C9"/>
  <c r="C10"/>
  <c r="C11"/>
  <c r="C12"/>
  <c r="C5"/>
  <c r="A132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B2" i="27"/>
  <c r="K8"/>
  <c r="C8"/>
  <c r="B8"/>
  <c r="D42" i="26"/>
  <c r="H42"/>
  <c r="P42"/>
  <c r="R42" s="1"/>
  <c r="D43"/>
  <c r="H43"/>
  <c r="P43"/>
  <c r="R43" s="1"/>
  <c r="D44"/>
  <c r="H44"/>
  <c r="P44"/>
  <c r="R44" s="1"/>
  <c r="A228" i="1"/>
  <c r="H26" i="26"/>
  <c r="H27"/>
  <c r="H28"/>
  <c r="H29"/>
  <c r="H30"/>
  <c r="H31"/>
  <c r="H32"/>
  <c r="H33"/>
  <c r="H34"/>
  <c r="H35"/>
  <c r="H36"/>
  <c r="H37"/>
  <c r="H38"/>
  <c r="H39"/>
  <c r="H40"/>
  <c r="H41"/>
  <c r="H45"/>
  <c r="H25"/>
  <c r="D45"/>
  <c r="E24"/>
  <c r="I24" s="1"/>
  <c r="D25"/>
  <c r="D26"/>
  <c r="D27"/>
  <c r="D28"/>
  <c r="D29"/>
  <c r="D30"/>
  <c r="D31"/>
  <c r="D32"/>
  <c r="D33"/>
  <c r="D34"/>
  <c r="D35"/>
  <c r="D36"/>
  <c r="D37"/>
  <c r="D38"/>
  <c r="D39"/>
  <c r="D40"/>
  <c r="D41"/>
  <c r="B10"/>
  <c r="C10"/>
  <c r="K10"/>
  <c r="B11"/>
  <c r="C11"/>
  <c r="K11"/>
  <c r="B12"/>
  <c r="C12"/>
  <c r="K12"/>
  <c r="P47"/>
  <c r="P46"/>
  <c r="P45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K13"/>
  <c r="C13"/>
  <c r="B13"/>
  <c r="K15"/>
  <c r="C15"/>
  <c r="B15"/>
  <c r="K14"/>
  <c r="C14"/>
  <c r="B14"/>
  <c r="K20"/>
  <c r="C20"/>
  <c r="B20"/>
  <c r="K19"/>
  <c r="C19"/>
  <c r="B19"/>
  <c r="K17"/>
  <c r="C17"/>
  <c r="B17"/>
  <c r="K16"/>
  <c r="C16"/>
  <c r="B16"/>
  <c r="K8"/>
  <c r="C8"/>
  <c r="B8"/>
  <c r="B2"/>
  <c r="C220" i="1"/>
  <c r="H220"/>
  <c r="C221"/>
  <c r="H221"/>
  <c r="C222"/>
  <c r="H222"/>
  <c r="H219"/>
  <c r="C219"/>
  <c r="A217"/>
  <c r="D61" i="25"/>
  <c r="C61"/>
  <c r="B61"/>
  <c r="D60"/>
  <c r="C60"/>
  <c r="B60"/>
  <c r="D58"/>
  <c r="C58"/>
  <c r="B58"/>
  <c r="D56"/>
  <c r="C56"/>
  <c r="B56"/>
  <c r="E53"/>
  <c r="D41"/>
  <c r="C41"/>
  <c r="B41"/>
  <c r="D40"/>
  <c r="C40"/>
  <c r="B40"/>
  <c r="D51"/>
  <c r="C51"/>
  <c r="B51"/>
  <c r="D50"/>
  <c r="C50"/>
  <c r="B50"/>
  <c r="D49"/>
  <c r="C49"/>
  <c r="B49"/>
  <c r="D48"/>
  <c r="C48"/>
  <c r="B48"/>
  <c r="D47"/>
  <c r="C47"/>
  <c r="B47"/>
  <c r="D45"/>
  <c r="C45"/>
  <c r="B45"/>
  <c r="D43"/>
  <c r="C43"/>
  <c r="B43"/>
  <c r="D42"/>
  <c r="C42"/>
  <c r="B42"/>
  <c r="D39"/>
  <c r="C39"/>
  <c r="B39"/>
  <c r="E36"/>
  <c r="D29"/>
  <c r="C29"/>
  <c r="B29"/>
  <c r="D31"/>
  <c r="C31"/>
  <c r="B31"/>
  <c r="D30"/>
  <c r="C30"/>
  <c r="B30"/>
  <c r="D33"/>
  <c r="C33"/>
  <c r="B33"/>
  <c r="D32"/>
  <c r="C32"/>
  <c r="B32"/>
  <c r="D27"/>
  <c r="C27"/>
  <c r="B27"/>
  <c r="D25"/>
  <c r="C25"/>
  <c r="B25"/>
  <c r="D24"/>
  <c r="C24"/>
  <c r="B24"/>
  <c r="D23"/>
  <c r="C23"/>
  <c r="B23"/>
  <c r="E20"/>
  <c r="D16"/>
  <c r="C16"/>
  <c r="B16"/>
  <c r="D11"/>
  <c r="C11"/>
  <c r="B11"/>
  <c r="D17"/>
  <c r="C17"/>
  <c r="B17"/>
  <c r="D14"/>
  <c r="C14"/>
  <c r="B14"/>
  <c r="D12"/>
  <c r="C12"/>
  <c r="B12"/>
  <c r="D10"/>
  <c r="C10"/>
  <c r="B10"/>
  <c r="D9"/>
  <c r="C9"/>
  <c r="B9"/>
  <c r="E6"/>
  <c r="B2"/>
  <c r="H196" i="1"/>
  <c r="C196"/>
  <c r="A194"/>
  <c r="D15" i="24"/>
  <c r="C15"/>
  <c r="B15"/>
  <c r="D13"/>
  <c r="C13"/>
  <c r="B13"/>
  <c r="D11"/>
  <c r="C11"/>
  <c r="B11"/>
  <c r="D10"/>
  <c r="C10"/>
  <c r="B10"/>
  <c r="D9"/>
  <c r="C9"/>
  <c r="B9"/>
  <c r="E6"/>
  <c r="B2"/>
  <c r="A212" i="1"/>
  <c r="H214"/>
  <c r="C214"/>
  <c r="A208"/>
  <c r="H210"/>
  <c r="C210"/>
  <c r="A204"/>
  <c r="H206"/>
  <c r="C206"/>
  <c r="H202"/>
  <c r="C202"/>
  <c r="A200"/>
  <c r="A199"/>
  <c r="D81" i="23"/>
  <c r="C81"/>
  <c r="B81"/>
  <c r="D79"/>
  <c r="C79"/>
  <c r="B79"/>
  <c r="D77"/>
  <c r="C77"/>
  <c r="B77"/>
  <c r="D76"/>
  <c r="C76"/>
  <c r="B76"/>
  <c r="D75"/>
  <c r="C75"/>
  <c r="B75"/>
  <c r="E72"/>
  <c r="D60"/>
  <c r="C60"/>
  <c r="B60"/>
  <c r="D59"/>
  <c r="C59"/>
  <c r="B59"/>
  <c r="D58"/>
  <c r="C58"/>
  <c r="B58"/>
  <c r="D67"/>
  <c r="C67"/>
  <c r="B67"/>
  <c r="D65"/>
  <c r="C65"/>
  <c r="B65"/>
  <c r="D63"/>
  <c r="C63"/>
  <c r="B63"/>
  <c r="D62"/>
  <c r="C62"/>
  <c r="B62"/>
  <c r="D61"/>
  <c r="C61"/>
  <c r="B61"/>
  <c r="D57"/>
  <c r="C57"/>
  <c r="B57"/>
  <c r="D56"/>
  <c r="C56"/>
  <c r="B56"/>
  <c r="D55"/>
  <c r="C55"/>
  <c r="B55"/>
  <c r="D54"/>
  <c r="C54"/>
  <c r="B54"/>
  <c r="D53"/>
  <c r="C53"/>
  <c r="B53"/>
  <c r="D52"/>
  <c r="C52"/>
  <c r="B52"/>
  <c r="E49"/>
  <c r="B36"/>
  <c r="C36"/>
  <c r="D36"/>
  <c r="D44"/>
  <c r="C44"/>
  <c r="B44"/>
  <c r="D42"/>
  <c r="C42"/>
  <c r="B42"/>
  <c r="D40"/>
  <c r="C40"/>
  <c r="B40"/>
  <c r="D39"/>
  <c r="C39"/>
  <c r="B39"/>
  <c r="D38"/>
  <c r="C38"/>
  <c r="B38"/>
  <c r="D37"/>
  <c r="C37"/>
  <c r="B37"/>
  <c r="D35"/>
  <c r="C35"/>
  <c r="B35"/>
  <c r="D34"/>
  <c r="C34"/>
  <c r="B34"/>
  <c r="D33"/>
  <c r="C33"/>
  <c r="B33"/>
  <c r="D32"/>
  <c r="C32"/>
  <c r="B32"/>
  <c r="E29"/>
  <c r="D17"/>
  <c r="C17"/>
  <c r="B17"/>
  <c r="D16"/>
  <c r="C16"/>
  <c r="B16"/>
  <c r="D24"/>
  <c r="C24"/>
  <c r="B24"/>
  <c r="D22"/>
  <c r="C22"/>
  <c r="B22"/>
  <c r="D20"/>
  <c r="C20"/>
  <c r="B20"/>
  <c r="D19"/>
  <c r="C19"/>
  <c r="B19"/>
  <c r="D18"/>
  <c r="C18"/>
  <c r="B18"/>
  <c r="D14"/>
  <c r="C14"/>
  <c r="B14"/>
  <c r="D13"/>
  <c r="C13"/>
  <c r="B13"/>
  <c r="D12"/>
  <c r="C12"/>
  <c r="B12"/>
  <c r="D11"/>
  <c r="C11"/>
  <c r="B11"/>
  <c r="E8"/>
  <c r="B2"/>
  <c r="C191" i="1"/>
  <c r="H191"/>
  <c r="H190"/>
  <c r="C190"/>
  <c r="A188"/>
  <c r="D33" i="22"/>
  <c r="C33"/>
  <c r="B33"/>
  <c r="D31"/>
  <c r="C31"/>
  <c r="B31"/>
  <c r="D29"/>
  <c r="C29"/>
  <c r="B29"/>
  <c r="D28"/>
  <c r="C28"/>
  <c r="B28"/>
  <c r="D27"/>
  <c r="C27"/>
  <c r="B27"/>
  <c r="D26"/>
  <c r="C26"/>
  <c r="B26"/>
  <c r="D25"/>
  <c r="C25"/>
  <c r="B25"/>
  <c r="E22"/>
  <c r="D19"/>
  <c r="C19"/>
  <c r="B19"/>
  <c r="D17"/>
  <c r="C17"/>
  <c r="B17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E6"/>
  <c r="B2"/>
  <c r="C184" i="1"/>
  <c r="H184"/>
  <c r="C185"/>
  <c r="H185"/>
  <c r="H183"/>
  <c r="C183"/>
  <c r="A181"/>
  <c r="D51" i="21"/>
  <c r="C51"/>
  <c r="B51"/>
  <c r="D49"/>
  <c r="C49"/>
  <c r="B49"/>
  <c r="D47"/>
  <c r="C47"/>
  <c r="B47"/>
  <c r="D46"/>
  <c r="C46"/>
  <c r="B46"/>
  <c r="D45"/>
  <c r="C45"/>
  <c r="B45"/>
  <c r="D44"/>
  <c r="C44"/>
  <c r="B44"/>
  <c r="D43"/>
  <c r="C43"/>
  <c r="B43"/>
  <c r="D42"/>
  <c r="C42"/>
  <c r="B42"/>
  <c r="E39"/>
  <c r="D35"/>
  <c r="C35"/>
  <c r="B35"/>
  <c r="D33"/>
  <c r="C33"/>
  <c r="B33"/>
  <c r="D31"/>
  <c r="C31"/>
  <c r="B31"/>
  <c r="D30"/>
  <c r="C30"/>
  <c r="B30"/>
  <c r="D29"/>
  <c r="C29"/>
  <c r="B29"/>
  <c r="D28"/>
  <c r="C28"/>
  <c r="B28"/>
  <c r="D27"/>
  <c r="C27"/>
  <c r="B27"/>
  <c r="D26"/>
  <c r="C26"/>
  <c r="B26"/>
  <c r="E23"/>
  <c r="D20"/>
  <c r="C20"/>
  <c r="B20"/>
  <c r="D18"/>
  <c r="C18"/>
  <c r="B18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E6"/>
  <c r="B2"/>
  <c r="C169" i="1"/>
  <c r="H169"/>
  <c r="C170"/>
  <c r="H170"/>
  <c r="C171"/>
  <c r="H171"/>
  <c r="C172"/>
  <c r="H172"/>
  <c r="C173"/>
  <c r="H173"/>
  <c r="C174"/>
  <c r="H174"/>
  <c r="C175"/>
  <c r="H175"/>
  <c r="C176"/>
  <c r="H176"/>
  <c r="C177"/>
  <c r="H177"/>
  <c r="C178"/>
  <c r="H178"/>
  <c r="H168"/>
  <c r="C168"/>
  <c r="A166"/>
  <c r="D112" i="20"/>
  <c r="C112"/>
  <c r="B112"/>
  <c r="D117"/>
  <c r="C117"/>
  <c r="B117"/>
  <c r="D115"/>
  <c r="C115"/>
  <c r="B115"/>
  <c r="D113"/>
  <c r="C113"/>
  <c r="B113"/>
  <c r="E109"/>
  <c r="D106"/>
  <c r="C106"/>
  <c r="B106"/>
  <c r="D104"/>
  <c r="C104"/>
  <c r="B104"/>
  <c r="D102"/>
  <c r="C102"/>
  <c r="B102"/>
  <c r="E99"/>
  <c r="D91"/>
  <c r="C91"/>
  <c r="B91"/>
  <c r="D96"/>
  <c r="C96"/>
  <c r="B96"/>
  <c r="D94"/>
  <c r="C94"/>
  <c r="B94"/>
  <c r="D92"/>
  <c r="C92"/>
  <c r="B92"/>
  <c r="D90"/>
  <c r="C90"/>
  <c r="B90"/>
  <c r="E87"/>
  <c r="D82"/>
  <c r="C82"/>
  <c r="B82"/>
  <c r="D85"/>
  <c r="C85"/>
  <c r="B85"/>
  <c r="D83"/>
  <c r="C83"/>
  <c r="B83"/>
  <c r="E79"/>
  <c r="D76"/>
  <c r="C76"/>
  <c r="B76"/>
  <c r="D74"/>
  <c r="C74"/>
  <c r="B74"/>
  <c r="E71"/>
  <c r="D68"/>
  <c r="C68"/>
  <c r="B68"/>
  <c r="D66"/>
  <c r="C66"/>
  <c r="B66"/>
  <c r="E63"/>
  <c r="D60"/>
  <c r="C60"/>
  <c r="B60"/>
  <c r="D58"/>
  <c r="C58"/>
  <c r="B58"/>
  <c r="D57"/>
  <c r="C57"/>
  <c r="B57"/>
  <c r="E54"/>
  <c r="D53"/>
  <c r="C53"/>
  <c r="B53"/>
  <c r="D51"/>
  <c r="C51"/>
  <c r="B51"/>
  <c r="D49"/>
  <c r="C49"/>
  <c r="B49"/>
  <c r="F49" s="1"/>
  <c r="G49" s="1"/>
  <c r="D48"/>
  <c r="C48"/>
  <c r="B48"/>
  <c r="E45"/>
  <c r="D32"/>
  <c r="C32"/>
  <c r="B32"/>
  <c r="D31"/>
  <c r="C31"/>
  <c r="B31"/>
  <c r="D30"/>
  <c r="C30"/>
  <c r="B30"/>
  <c r="D29"/>
  <c r="C29"/>
  <c r="B29"/>
  <c r="D35"/>
  <c r="C35"/>
  <c r="B35"/>
  <c r="D34"/>
  <c r="C34"/>
  <c r="B34"/>
  <c r="D33"/>
  <c r="C33"/>
  <c r="B33"/>
  <c r="D42"/>
  <c r="C42"/>
  <c r="B42"/>
  <c r="D40"/>
  <c r="C40"/>
  <c r="B40"/>
  <c r="D38"/>
  <c r="C38"/>
  <c r="B38"/>
  <c r="D37"/>
  <c r="C37"/>
  <c r="B37"/>
  <c r="D36"/>
  <c r="C36"/>
  <c r="B36"/>
  <c r="E26"/>
  <c r="D23"/>
  <c r="C23"/>
  <c r="B23"/>
  <c r="D21"/>
  <c r="C21"/>
  <c r="B21"/>
  <c r="D20"/>
  <c r="C20"/>
  <c r="B20"/>
  <c r="D19"/>
  <c r="C19"/>
  <c r="B19"/>
  <c r="E16"/>
  <c r="D13"/>
  <c r="C13"/>
  <c r="B13"/>
  <c r="D11"/>
  <c r="C11"/>
  <c r="B11"/>
  <c r="D10"/>
  <c r="C10"/>
  <c r="B10"/>
  <c r="D9"/>
  <c r="C9"/>
  <c r="B9"/>
  <c r="E6"/>
  <c r="B2"/>
  <c r="H163" i="1"/>
  <c r="C163"/>
  <c r="A161"/>
  <c r="D11" i="19"/>
  <c r="C11"/>
  <c r="B11"/>
  <c r="D9"/>
  <c r="C9"/>
  <c r="B9"/>
  <c r="E6"/>
  <c r="B2"/>
  <c r="C153" i="1"/>
  <c r="H153"/>
  <c r="C154"/>
  <c r="H154"/>
  <c r="C155"/>
  <c r="H155"/>
  <c r="C156"/>
  <c r="H156"/>
  <c r="C157"/>
  <c r="H157"/>
  <c r="C158"/>
  <c r="H158"/>
  <c r="H152"/>
  <c r="C152"/>
  <c r="A150"/>
  <c r="D81" i="18"/>
  <c r="C81"/>
  <c r="B81"/>
  <c r="D79"/>
  <c r="C79"/>
  <c r="B79"/>
  <c r="D77"/>
  <c r="C77"/>
  <c r="B77"/>
  <c r="D76"/>
  <c r="C76"/>
  <c r="B76"/>
  <c r="E73"/>
  <c r="D70"/>
  <c r="C70"/>
  <c r="B70"/>
  <c r="D68"/>
  <c r="C68"/>
  <c r="B68"/>
  <c r="D66"/>
  <c r="C66"/>
  <c r="B66"/>
  <c r="D65"/>
  <c r="C65"/>
  <c r="B65"/>
  <c r="D64"/>
  <c r="C64"/>
  <c r="B64"/>
  <c r="E61"/>
  <c r="D58"/>
  <c r="C58"/>
  <c r="B58"/>
  <c r="D56"/>
  <c r="C56"/>
  <c r="B56"/>
  <c r="D54"/>
  <c r="C54"/>
  <c r="B54"/>
  <c r="D53"/>
  <c r="C53"/>
  <c r="B53"/>
  <c r="E50"/>
  <c r="D49"/>
  <c r="C49"/>
  <c r="B49"/>
  <c r="D47"/>
  <c r="C47"/>
  <c r="B47"/>
  <c r="D45"/>
  <c r="C45"/>
  <c r="B45"/>
  <c r="D44"/>
  <c r="C44"/>
  <c r="B44"/>
  <c r="D43"/>
  <c r="C43"/>
  <c r="B43"/>
  <c r="E40"/>
  <c r="D37"/>
  <c r="C37"/>
  <c r="B37"/>
  <c r="D35"/>
  <c r="C35"/>
  <c r="B35"/>
  <c r="D33"/>
  <c r="C33"/>
  <c r="B33"/>
  <c r="D32"/>
  <c r="C32"/>
  <c r="B32"/>
  <c r="E29"/>
  <c r="D26"/>
  <c r="C26"/>
  <c r="B26"/>
  <c r="D24"/>
  <c r="C24"/>
  <c r="B24"/>
  <c r="D22"/>
  <c r="C22"/>
  <c r="B22"/>
  <c r="D21"/>
  <c r="C21"/>
  <c r="B21"/>
  <c r="E18"/>
  <c r="D15"/>
  <c r="C15"/>
  <c r="B15"/>
  <c r="D13"/>
  <c r="C13"/>
  <c r="B13"/>
  <c r="D11"/>
  <c r="C11"/>
  <c r="B11"/>
  <c r="D10"/>
  <c r="C10"/>
  <c r="B10"/>
  <c r="D9"/>
  <c r="C9"/>
  <c r="B9"/>
  <c r="E6"/>
  <c r="B2"/>
  <c r="C146" i="1"/>
  <c r="H146"/>
  <c r="C147"/>
  <c r="H147"/>
  <c r="H145"/>
  <c r="C145"/>
  <c r="A143"/>
  <c r="D40" i="17"/>
  <c r="C40"/>
  <c r="B40"/>
  <c r="F40" s="1"/>
  <c r="G40" s="1"/>
  <c r="D48"/>
  <c r="C48"/>
  <c r="B48"/>
  <c r="D46"/>
  <c r="C46"/>
  <c r="B46"/>
  <c r="D44"/>
  <c r="C44"/>
  <c r="B44"/>
  <c r="D43"/>
  <c r="C43"/>
  <c r="B43"/>
  <c r="F43" s="1"/>
  <c r="G43" s="1"/>
  <c r="D42"/>
  <c r="C42"/>
  <c r="B42"/>
  <c r="D41"/>
  <c r="C41"/>
  <c r="B41"/>
  <c r="D39"/>
  <c r="C39"/>
  <c r="B39"/>
  <c r="D38"/>
  <c r="C38"/>
  <c r="B38"/>
  <c r="E35"/>
  <c r="D25"/>
  <c r="C25"/>
  <c r="B25"/>
  <c r="D32"/>
  <c r="C32"/>
  <c r="B32"/>
  <c r="D30"/>
  <c r="C30"/>
  <c r="B30"/>
  <c r="D28"/>
  <c r="C28"/>
  <c r="B28"/>
  <c r="D27"/>
  <c r="C27"/>
  <c r="B27"/>
  <c r="F27" s="1"/>
  <c r="G27" s="1"/>
  <c r="D26"/>
  <c r="C26"/>
  <c r="B26"/>
  <c r="D24"/>
  <c r="C24"/>
  <c r="B24"/>
  <c r="F24" s="1"/>
  <c r="G24" s="1"/>
  <c r="D23"/>
  <c r="C23"/>
  <c r="B23"/>
  <c r="E20"/>
  <c r="B11"/>
  <c r="C11"/>
  <c r="D11"/>
  <c r="D17"/>
  <c r="C17"/>
  <c r="B17"/>
  <c r="D15"/>
  <c r="C15"/>
  <c r="B15"/>
  <c r="D13"/>
  <c r="C13"/>
  <c r="B13"/>
  <c r="D12"/>
  <c r="C12"/>
  <c r="B12"/>
  <c r="F12" s="1"/>
  <c r="G12" s="1"/>
  <c r="D10"/>
  <c r="C10"/>
  <c r="B10"/>
  <c r="F10" s="1"/>
  <c r="G10" s="1"/>
  <c r="D9"/>
  <c r="C9"/>
  <c r="B9"/>
  <c r="E6"/>
  <c r="B2"/>
  <c r="C139" i="1"/>
  <c r="H139"/>
  <c r="C140"/>
  <c r="H140"/>
  <c r="C141"/>
  <c r="H141"/>
  <c r="C142"/>
  <c r="H142"/>
  <c r="H138"/>
  <c r="C138"/>
  <c r="A136"/>
  <c r="D72" i="16"/>
  <c r="C72"/>
  <c r="B72"/>
  <c r="D70"/>
  <c r="C70"/>
  <c r="B70"/>
  <c r="D69"/>
  <c r="C69"/>
  <c r="B69"/>
  <c r="D68"/>
  <c r="C68"/>
  <c r="B68"/>
  <c r="D78"/>
  <c r="C78"/>
  <c r="B78"/>
  <c r="D76"/>
  <c r="C76"/>
  <c r="B76"/>
  <c r="D74"/>
  <c r="C74"/>
  <c r="B74"/>
  <c r="D73"/>
  <c r="C73"/>
  <c r="B73"/>
  <c r="D71"/>
  <c r="C71"/>
  <c r="B71"/>
  <c r="D66"/>
  <c r="C66"/>
  <c r="B66"/>
  <c r="D65"/>
  <c r="C65"/>
  <c r="B65"/>
  <c r="E62"/>
  <c r="D59"/>
  <c r="C59"/>
  <c r="B59"/>
  <c r="D57"/>
  <c r="C57"/>
  <c r="B57"/>
  <c r="D55"/>
  <c r="C55"/>
  <c r="B55"/>
  <c r="D54"/>
  <c r="C54"/>
  <c r="B54"/>
  <c r="D53"/>
  <c r="C53"/>
  <c r="B53"/>
  <c r="E50"/>
  <c r="D48"/>
  <c r="C48"/>
  <c r="B48"/>
  <c r="D46"/>
  <c r="C46"/>
  <c r="B46"/>
  <c r="D44"/>
  <c r="C44"/>
  <c r="B44"/>
  <c r="D43"/>
  <c r="C43"/>
  <c r="B43"/>
  <c r="D42"/>
  <c r="C42"/>
  <c r="B42"/>
  <c r="D40"/>
  <c r="C40"/>
  <c r="B40"/>
  <c r="D39"/>
  <c r="C39"/>
  <c r="B39"/>
  <c r="E36"/>
  <c r="D27"/>
  <c r="C27"/>
  <c r="B27"/>
  <c r="D26"/>
  <c r="C26"/>
  <c r="B26"/>
  <c r="D33"/>
  <c r="C33"/>
  <c r="B33"/>
  <c r="D31"/>
  <c r="C31"/>
  <c r="B31"/>
  <c r="D29"/>
  <c r="C29"/>
  <c r="B29"/>
  <c r="D28"/>
  <c r="C28"/>
  <c r="B28"/>
  <c r="D24"/>
  <c r="C24"/>
  <c r="B24"/>
  <c r="D23"/>
  <c r="C23"/>
  <c r="B23"/>
  <c r="E20"/>
  <c r="D10"/>
  <c r="C10"/>
  <c r="B10"/>
  <c r="D17"/>
  <c r="C17"/>
  <c r="B17"/>
  <c r="D15"/>
  <c r="C15"/>
  <c r="B15"/>
  <c r="D13"/>
  <c r="C13"/>
  <c r="B13"/>
  <c r="D12"/>
  <c r="C12"/>
  <c r="B12"/>
  <c r="D9"/>
  <c r="C9"/>
  <c r="B9"/>
  <c r="E6"/>
  <c r="B2"/>
  <c r="H125" i="1"/>
  <c r="C125"/>
  <c r="H124"/>
  <c r="C124"/>
  <c r="C129"/>
  <c r="H129"/>
  <c r="C130"/>
  <c r="H130"/>
  <c r="C131"/>
  <c r="H131"/>
  <c r="C132"/>
  <c r="H132"/>
  <c r="C133"/>
  <c r="H133"/>
  <c r="C118"/>
  <c r="H118"/>
  <c r="C119"/>
  <c r="H119"/>
  <c r="C120"/>
  <c r="H120"/>
  <c r="H117"/>
  <c r="C117"/>
  <c r="A127"/>
  <c r="A122"/>
  <c r="A115"/>
  <c r="A114"/>
  <c r="D142" i="15"/>
  <c r="C142"/>
  <c r="B142"/>
  <c r="D148"/>
  <c r="C148"/>
  <c r="B148"/>
  <c r="D146"/>
  <c r="C146"/>
  <c r="B146"/>
  <c r="D144"/>
  <c r="C144"/>
  <c r="B144"/>
  <c r="D143"/>
  <c r="C143"/>
  <c r="B143"/>
  <c r="D141"/>
  <c r="C141"/>
  <c r="B141"/>
  <c r="E138"/>
  <c r="D135"/>
  <c r="C135"/>
  <c r="B135"/>
  <c r="D133"/>
  <c r="C133"/>
  <c r="B133"/>
  <c r="D131"/>
  <c r="C131"/>
  <c r="B131"/>
  <c r="D130"/>
  <c r="C130"/>
  <c r="B130"/>
  <c r="D129"/>
  <c r="C129"/>
  <c r="B129"/>
  <c r="E126"/>
  <c r="D123"/>
  <c r="C123"/>
  <c r="B123"/>
  <c r="D121"/>
  <c r="C121"/>
  <c r="B121"/>
  <c r="D119"/>
  <c r="C119"/>
  <c r="B119"/>
  <c r="E116"/>
  <c r="D113"/>
  <c r="C113"/>
  <c r="B113"/>
  <c r="D111"/>
  <c r="C111"/>
  <c r="B111"/>
  <c r="D109"/>
  <c r="C109"/>
  <c r="B109"/>
  <c r="D108"/>
  <c r="C108"/>
  <c r="B108"/>
  <c r="D107"/>
  <c r="C107"/>
  <c r="B107"/>
  <c r="D106"/>
  <c r="C106"/>
  <c r="B106"/>
  <c r="E103"/>
  <c r="D94"/>
  <c r="C94"/>
  <c r="B94"/>
  <c r="D93"/>
  <c r="C93"/>
  <c r="B93"/>
  <c r="D100"/>
  <c r="C100"/>
  <c r="B100"/>
  <c r="D98"/>
  <c r="C98"/>
  <c r="B98"/>
  <c r="D96"/>
  <c r="C96"/>
  <c r="B96"/>
  <c r="D95"/>
  <c r="C95"/>
  <c r="B95"/>
  <c r="E90"/>
  <c r="D85"/>
  <c r="C85"/>
  <c r="B85"/>
  <c r="D83"/>
  <c r="C83"/>
  <c r="B83"/>
  <c r="D81"/>
  <c r="C81"/>
  <c r="B81"/>
  <c r="D80"/>
  <c r="C80"/>
  <c r="B80"/>
  <c r="E77"/>
  <c r="D74"/>
  <c r="C74"/>
  <c r="B74"/>
  <c r="D72"/>
  <c r="C72"/>
  <c r="B72"/>
  <c r="D70"/>
  <c r="C70"/>
  <c r="B70"/>
  <c r="D69"/>
  <c r="C69"/>
  <c r="B69"/>
  <c r="E66"/>
  <c r="D61"/>
  <c r="C61"/>
  <c r="B61"/>
  <c r="D59"/>
  <c r="C59"/>
  <c r="B59"/>
  <c r="D57"/>
  <c r="C57"/>
  <c r="B57"/>
  <c r="D56"/>
  <c r="C56"/>
  <c r="B56"/>
  <c r="D55"/>
  <c r="C55"/>
  <c r="B55"/>
  <c r="D54"/>
  <c r="C54"/>
  <c r="B54"/>
  <c r="D53"/>
  <c r="C53"/>
  <c r="B53"/>
  <c r="D52"/>
  <c r="C52"/>
  <c r="B52"/>
  <c r="E49"/>
  <c r="D39"/>
  <c r="C39"/>
  <c r="B39"/>
  <c r="D38"/>
  <c r="C38"/>
  <c r="B38"/>
  <c r="D37"/>
  <c r="C37"/>
  <c r="B37"/>
  <c r="D48"/>
  <c r="C48"/>
  <c r="B48"/>
  <c r="D46"/>
  <c r="C46"/>
  <c r="B46"/>
  <c r="D44"/>
  <c r="C44"/>
  <c r="B44"/>
  <c r="D43"/>
  <c r="C43"/>
  <c r="B43"/>
  <c r="D42"/>
  <c r="C42"/>
  <c r="B42"/>
  <c r="D41"/>
  <c r="C41"/>
  <c r="B41"/>
  <c r="D40"/>
  <c r="C40"/>
  <c r="B40"/>
  <c r="E34"/>
  <c r="D25"/>
  <c r="C25"/>
  <c r="B25"/>
  <c r="D24"/>
  <c r="C24"/>
  <c r="B24"/>
  <c r="D31"/>
  <c r="C31"/>
  <c r="B31"/>
  <c r="D29"/>
  <c r="C29"/>
  <c r="B29"/>
  <c r="D27"/>
  <c r="C27"/>
  <c r="B27"/>
  <c r="D26"/>
  <c r="C26"/>
  <c r="B26"/>
  <c r="D23"/>
  <c r="C23"/>
  <c r="B23"/>
  <c r="E20"/>
  <c r="D17"/>
  <c r="C17"/>
  <c r="B17"/>
  <c r="D15"/>
  <c r="C15"/>
  <c r="B15"/>
  <c r="D13"/>
  <c r="C13"/>
  <c r="B13"/>
  <c r="D12"/>
  <c r="C12"/>
  <c r="B12"/>
  <c r="D11"/>
  <c r="C11"/>
  <c r="B11"/>
  <c r="E8"/>
  <c r="B2"/>
  <c r="C108" i="1"/>
  <c r="H108"/>
  <c r="C109"/>
  <c r="H109"/>
  <c r="C110"/>
  <c r="H110"/>
  <c r="C111"/>
  <c r="H111"/>
  <c r="H107"/>
  <c r="C107"/>
  <c r="A105"/>
  <c r="D54" i="14"/>
  <c r="C54"/>
  <c r="B54"/>
  <c r="D59"/>
  <c r="C59"/>
  <c r="B59"/>
  <c r="D57"/>
  <c r="C57"/>
  <c r="B57"/>
  <c r="D55"/>
  <c r="C55"/>
  <c r="B55"/>
  <c r="E51"/>
  <c r="D48"/>
  <c r="C48"/>
  <c r="B48"/>
  <c r="D46"/>
  <c r="C46"/>
  <c r="B46"/>
  <c r="D44"/>
  <c r="C44"/>
  <c r="B44"/>
  <c r="E41"/>
  <c r="D38"/>
  <c r="C38"/>
  <c r="B38"/>
  <c r="D36"/>
  <c r="C36"/>
  <c r="B36"/>
  <c r="D34"/>
  <c r="C34"/>
  <c r="B34"/>
  <c r="D33"/>
  <c r="C33"/>
  <c r="B33"/>
  <c r="D32"/>
  <c r="C32"/>
  <c r="B32"/>
  <c r="E29"/>
  <c r="D26"/>
  <c r="C26"/>
  <c r="B26"/>
  <c r="D24"/>
  <c r="C24"/>
  <c r="B24"/>
  <c r="D22"/>
  <c r="C22"/>
  <c r="B22"/>
  <c r="E19"/>
  <c r="D10"/>
  <c r="C10"/>
  <c r="B10"/>
  <c r="D16"/>
  <c r="C16"/>
  <c r="B16"/>
  <c r="D14"/>
  <c r="C14"/>
  <c r="B14"/>
  <c r="D12"/>
  <c r="C12"/>
  <c r="B12"/>
  <c r="D11"/>
  <c r="C11"/>
  <c r="B11"/>
  <c r="D9"/>
  <c r="C9"/>
  <c r="B9"/>
  <c r="E6"/>
  <c r="B2"/>
  <c r="C102" i="1"/>
  <c r="H102"/>
  <c r="H101"/>
  <c r="C101"/>
  <c r="A99"/>
  <c r="D20" i="13"/>
  <c r="C20"/>
  <c r="B20"/>
  <c r="D19"/>
  <c r="C19"/>
  <c r="B19"/>
  <c r="D25"/>
  <c r="C25"/>
  <c r="B25"/>
  <c r="D23"/>
  <c r="C23"/>
  <c r="B23"/>
  <c r="D21"/>
  <c r="C21"/>
  <c r="B21"/>
  <c r="E16"/>
  <c r="D13"/>
  <c r="C13"/>
  <c r="B13"/>
  <c r="D11"/>
  <c r="C11"/>
  <c r="B11"/>
  <c r="D9"/>
  <c r="C9"/>
  <c r="B9"/>
  <c r="E6"/>
  <c r="B2"/>
  <c r="C92" i="1"/>
  <c r="H92"/>
  <c r="C93"/>
  <c r="H93"/>
  <c r="C94"/>
  <c r="H94"/>
  <c r="C95"/>
  <c r="H95"/>
  <c r="C96"/>
  <c r="H96"/>
  <c r="H91"/>
  <c r="C91"/>
  <c r="A89"/>
  <c r="D77" i="12"/>
  <c r="C77"/>
  <c r="B77"/>
  <c r="D75"/>
  <c r="C75"/>
  <c r="B75"/>
  <c r="D73"/>
  <c r="C73"/>
  <c r="B73"/>
  <c r="E70"/>
  <c r="D62"/>
  <c r="C62"/>
  <c r="B62"/>
  <c r="D67"/>
  <c r="C67"/>
  <c r="B67"/>
  <c r="D65"/>
  <c r="C65"/>
  <c r="B65"/>
  <c r="D63"/>
  <c r="C63"/>
  <c r="B63"/>
  <c r="D61"/>
  <c r="C61"/>
  <c r="B61"/>
  <c r="E58"/>
  <c r="D50"/>
  <c r="C50"/>
  <c r="B50"/>
  <c r="D55"/>
  <c r="C55"/>
  <c r="B55"/>
  <c r="D53"/>
  <c r="C53"/>
  <c r="B53"/>
  <c r="D51"/>
  <c r="C51"/>
  <c r="B51"/>
  <c r="E47"/>
  <c r="D44"/>
  <c r="C44"/>
  <c r="B44"/>
  <c r="D42"/>
  <c r="C42"/>
  <c r="B42"/>
  <c r="D40"/>
  <c r="C40"/>
  <c r="B40"/>
  <c r="E37"/>
  <c r="B29"/>
  <c r="C29"/>
  <c r="D29"/>
  <c r="D34"/>
  <c r="C34"/>
  <c r="B34"/>
  <c r="D32"/>
  <c r="C32"/>
  <c r="B32"/>
  <c r="D30"/>
  <c r="C30"/>
  <c r="B30"/>
  <c r="D28"/>
  <c r="C28"/>
  <c r="B28"/>
  <c r="D27"/>
  <c r="C27"/>
  <c r="B27"/>
  <c r="D26"/>
  <c r="C26"/>
  <c r="B26"/>
  <c r="D25"/>
  <c r="C25"/>
  <c r="B25"/>
  <c r="D24"/>
  <c r="C24"/>
  <c r="B24"/>
  <c r="E21"/>
  <c r="D18"/>
  <c r="C18"/>
  <c r="B18"/>
  <c r="D16"/>
  <c r="C16"/>
  <c r="B16"/>
  <c r="D14"/>
  <c r="C14"/>
  <c r="B14"/>
  <c r="D13"/>
  <c r="C13"/>
  <c r="B13"/>
  <c r="D12"/>
  <c r="C12"/>
  <c r="B12"/>
  <c r="D11"/>
  <c r="C11"/>
  <c r="B11"/>
  <c r="D10"/>
  <c r="C10"/>
  <c r="B10"/>
  <c r="D9"/>
  <c r="C9"/>
  <c r="B9"/>
  <c r="E6"/>
  <c r="B2"/>
  <c r="C80" i="1"/>
  <c r="H80"/>
  <c r="C81"/>
  <c r="H81"/>
  <c r="C82"/>
  <c r="H82"/>
  <c r="C83"/>
  <c r="H83"/>
  <c r="C84"/>
  <c r="H84"/>
  <c r="C85"/>
  <c r="H85"/>
  <c r="C86"/>
  <c r="H86"/>
  <c r="H79"/>
  <c r="C79"/>
  <c r="A77"/>
  <c r="D112" i="11"/>
  <c r="C112"/>
  <c r="B112"/>
  <c r="D110"/>
  <c r="C110"/>
  <c r="B110"/>
  <c r="D108"/>
  <c r="C108"/>
  <c r="B108"/>
  <c r="D107"/>
  <c r="C107"/>
  <c r="B107"/>
  <c r="E104"/>
  <c r="D101"/>
  <c r="C101"/>
  <c r="B101"/>
  <c r="D99"/>
  <c r="C99"/>
  <c r="B99"/>
  <c r="D97"/>
  <c r="C97"/>
  <c r="B97"/>
  <c r="D96"/>
  <c r="C96"/>
  <c r="B96"/>
  <c r="D95"/>
  <c r="C95"/>
  <c r="B95"/>
  <c r="D94"/>
  <c r="C94"/>
  <c r="B94"/>
  <c r="D93"/>
  <c r="C93"/>
  <c r="B93"/>
  <c r="D92"/>
  <c r="C92"/>
  <c r="B92"/>
  <c r="D91"/>
  <c r="C91"/>
  <c r="B91"/>
  <c r="E88"/>
  <c r="D79"/>
  <c r="C79"/>
  <c r="B79"/>
  <c r="D78"/>
  <c r="C78"/>
  <c r="B78"/>
  <c r="D81"/>
  <c r="C81"/>
  <c r="B81"/>
  <c r="D80"/>
  <c r="C80"/>
  <c r="B80"/>
  <c r="D77"/>
  <c r="C77"/>
  <c r="B77"/>
  <c r="D85"/>
  <c r="C85"/>
  <c r="B85"/>
  <c r="D83"/>
  <c r="C83"/>
  <c r="B83"/>
  <c r="D76"/>
  <c r="C76"/>
  <c r="B76"/>
  <c r="D75"/>
  <c r="C75"/>
  <c r="B75"/>
  <c r="D74"/>
  <c r="C74"/>
  <c r="B74"/>
  <c r="E71"/>
  <c r="D62"/>
  <c r="C62"/>
  <c r="B62"/>
  <c r="D68"/>
  <c r="C68"/>
  <c r="B68"/>
  <c r="D66"/>
  <c r="C66"/>
  <c r="B66"/>
  <c r="D64"/>
  <c r="C64"/>
  <c r="B64"/>
  <c r="D63"/>
  <c r="C63"/>
  <c r="B63"/>
  <c r="E59"/>
  <c r="D56"/>
  <c r="C56"/>
  <c r="B56"/>
  <c r="D54"/>
  <c r="C54"/>
  <c r="B54"/>
  <c r="D52"/>
  <c r="C52"/>
  <c r="B52"/>
  <c r="D51"/>
  <c r="C51"/>
  <c r="B51"/>
  <c r="E48"/>
  <c r="D45"/>
  <c r="C45"/>
  <c r="B45"/>
  <c r="D43"/>
  <c r="C43"/>
  <c r="B43"/>
  <c r="D41"/>
  <c r="C41"/>
  <c r="B41"/>
  <c r="D40"/>
  <c r="C40"/>
  <c r="B40"/>
  <c r="E37"/>
  <c r="D29"/>
  <c r="C29"/>
  <c r="B29"/>
  <c r="D34"/>
  <c r="C34"/>
  <c r="B34"/>
  <c r="D32"/>
  <c r="C32"/>
  <c r="B32"/>
  <c r="D30"/>
  <c r="C30"/>
  <c r="B30"/>
  <c r="D28"/>
  <c r="C28"/>
  <c r="B28"/>
  <c r="D27"/>
  <c r="C27"/>
  <c r="B27"/>
  <c r="D26"/>
  <c r="C26"/>
  <c r="B26"/>
  <c r="D25"/>
  <c r="C25"/>
  <c r="B25"/>
  <c r="D24"/>
  <c r="C24"/>
  <c r="B24"/>
  <c r="E21"/>
  <c r="D14"/>
  <c r="C14"/>
  <c r="B14"/>
  <c r="D13"/>
  <c r="C13"/>
  <c r="B13"/>
  <c r="D12"/>
  <c r="C12"/>
  <c r="B12"/>
  <c r="D18"/>
  <c r="C18"/>
  <c r="B18"/>
  <c r="D16"/>
  <c r="C16"/>
  <c r="B16"/>
  <c r="D11"/>
  <c r="C11"/>
  <c r="B11"/>
  <c r="D10"/>
  <c r="C10"/>
  <c r="B10"/>
  <c r="D9"/>
  <c r="C9"/>
  <c r="B9"/>
  <c r="E6"/>
  <c r="B2"/>
  <c r="C67" i="1"/>
  <c r="H67"/>
  <c r="C68"/>
  <c r="H68"/>
  <c r="C69"/>
  <c r="H69"/>
  <c r="C70"/>
  <c r="H70"/>
  <c r="C71"/>
  <c r="H71"/>
  <c r="C72"/>
  <c r="H72"/>
  <c r="C73"/>
  <c r="H73"/>
  <c r="C74"/>
  <c r="H74"/>
  <c r="H66"/>
  <c r="C66"/>
  <c r="D111" i="10"/>
  <c r="C111"/>
  <c r="B111"/>
  <c r="D109"/>
  <c r="C109"/>
  <c r="B109"/>
  <c r="D107"/>
  <c r="C107"/>
  <c r="B107"/>
  <c r="D106"/>
  <c r="C106"/>
  <c r="B106"/>
  <c r="D105"/>
  <c r="C105"/>
  <c r="B105"/>
  <c r="E102"/>
  <c r="D99"/>
  <c r="C99"/>
  <c r="B99"/>
  <c r="D97"/>
  <c r="C97"/>
  <c r="B97"/>
  <c r="D95"/>
  <c r="C95"/>
  <c r="B95"/>
  <c r="D94"/>
  <c r="C94"/>
  <c r="B94"/>
  <c r="E91"/>
  <c r="D88"/>
  <c r="C88"/>
  <c r="B88"/>
  <c r="D86"/>
  <c r="C86"/>
  <c r="B86"/>
  <c r="D84"/>
  <c r="C84"/>
  <c r="B84"/>
  <c r="D83"/>
  <c r="C83"/>
  <c r="B83"/>
  <c r="E80"/>
  <c r="D72"/>
  <c r="C72"/>
  <c r="B72"/>
  <c r="D77"/>
  <c r="C77"/>
  <c r="B77"/>
  <c r="D75"/>
  <c r="C75"/>
  <c r="B75"/>
  <c r="D73"/>
  <c r="C73"/>
  <c r="B73"/>
  <c r="D71"/>
  <c r="C71"/>
  <c r="B71"/>
  <c r="D70"/>
  <c r="C70"/>
  <c r="B70"/>
  <c r="D69"/>
  <c r="C69"/>
  <c r="B69"/>
  <c r="E66"/>
  <c r="B59"/>
  <c r="C59"/>
  <c r="D59"/>
  <c r="D63"/>
  <c r="C63"/>
  <c r="B63"/>
  <c r="D61"/>
  <c r="C61"/>
  <c r="B61"/>
  <c r="D58"/>
  <c r="C58"/>
  <c r="B58"/>
  <c r="D57"/>
  <c r="C57"/>
  <c r="B57"/>
  <c r="E54"/>
  <c r="D53"/>
  <c r="C53"/>
  <c r="B53"/>
  <c r="D51"/>
  <c r="C51"/>
  <c r="B51"/>
  <c r="D49"/>
  <c r="C49"/>
  <c r="B49"/>
  <c r="D48"/>
  <c r="C48"/>
  <c r="B48"/>
  <c r="D47"/>
  <c r="C47"/>
  <c r="B47"/>
  <c r="D46"/>
  <c r="C46"/>
  <c r="B46"/>
  <c r="E43"/>
  <c r="D35"/>
  <c r="C35"/>
  <c r="B35"/>
  <c r="D40"/>
  <c r="C40"/>
  <c r="B40"/>
  <c r="D38"/>
  <c r="C38"/>
  <c r="B38"/>
  <c r="D36"/>
  <c r="C36"/>
  <c r="B36"/>
  <c r="D34"/>
  <c r="C34"/>
  <c r="B34"/>
  <c r="D33"/>
  <c r="C33"/>
  <c r="B33"/>
  <c r="E30"/>
  <c r="D27"/>
  <c r="C27"/>
  <c r="B27"/>
  <c r="D25"/>
  <c r="C25"/>
  <c r="B25"/>
  <c r="D23"/>
  <c r="C23"/>
  <c r="B23"/>
  <c r="D22"/>
  <c r="C22"/>
  <c r="B22"/>
  <c r="D21"/>
  <c r="C21"/>
  <c r="B21"/>
  <c r="E18"/>
  <c r="D15"/>
  <c r="C15"/>
  <c r="B15"/>
  <c r="D13"/>
  <c r="C13"/>
  <c r="B13"/>
  <c r="D11"/>
  <c r="C11"/>
  <c r="B11"/>
  <c r="D10"/>
  <c r="C10"/>
  <c r="B10"/>
  <c r="D9"/>
  <c r="C9"/>
  <c r="B9"/>
  <c r="E6"/>
  <c r="B2"/>
  <c r="C59" i="1"/>
  <c r="H59"/>
  <c r="C60"/>
  <c r="H60"/>
  <c r="C61"/>
  <c r="H61"/>
  <c r="H58"/>
  <c r="C58"/>
  <c r="A5"/>
  <c r="A17"/>
  <c r="A25"/>
  <c r="A39"/>
  <c r="A51"/>
  <c r="A56"/>
  <c r="D54" i="9"/>
  <c r="C54"/>
  <c r="B54"/>
  <c r="D52"/>
  <c r="C52"/>
  <c r="B52"/>
  <c r="D50"/>
  <c r="C50"/>
  <c r="B50"/>
  <c r="D49"/>
  <c r="C49"/>
  <c r="B49"/>
  <c r="D48"/>
  <c r="C48"/>
  <c r="B48"/>
  <c r="D47"/>
  <c r="C47"/>
  <c r="B47"/>
  <c r="E44"/>
  <c r="D41"/>
  <c r="C41"/>
  <c r="B41"/>
  <c r="D39"/>
  <c r="C39"/>
  <c r="B39"/>
  <c r="D37"/>
  <c r="C37"/>
  <c r="B37"/>
  <c r="D36"/>
  <c r="C36"/>
  <c r="B36"/>
  <c r="D35"/>
  <c r="C35"/>
  <c r="B35"/>
  <c r="D34"/>
  <c r="C34"/>
  <c r="B34"/>
  <c r="E31"/>
  <c r="D28"/>
  <c r="C28"/>
  <c r="B28"/>
  <c r="D26"/>
  <c r="C26"/>
  <c r="B26"/>
  <c r="D24"/>
  <c r="C24"/>
  <c r="B24"/>
  <c r="D23"/>
  <c r="C23"/>
  <c r="B23"/>
  <c r="D22"/>
  <c r="C22"/>
  <c r="B22"/>
  <c r="E19"/>
  <c r="D16"/>
  <c r="C16"/>
  <c r="B16"/>
  <c r="D14"/>
  <c r="C14"/>
  <c r="B14"/>
  <c r="D12"/>
  <c r="C12"/>
  <c r="B12"/>
  <c r="D11"/>
  <c r="C11"/>
  <c r="B11"/>
  <c r="D10"/>
  <c r="C10"/>
  <c r="B10"/>
  <c r="D9"/>
  <c r="C9"/>
  <c r="B9"/>
  <c r="E6"/>
  <c r="B2"/>
  <c r="H53" i="1"/>
  <c r="C53"/>
  <c r="D13" i="8"/>
  <c r="C13"/>
  <c r="B13"/>
  <c r="D11"/>
  <c r="C11"/>
  <c r="B11"/>
  <c r="D17"/>
  <c r="C17"/>
  <c r="B17"/>
  <c r="D15"/>
  <c r="C15"/>
  <c r="B15"/>
  <c r="D12"/>
  <c r="C12"/>
  <c r="B12"/>
  <c r="D10"/>
  <c r="C10"/>
  <c r="B10"/>
  <c r="D9"/>
  <c r="C9"/>
  <c r="B9"/>
  <c r="E6"/>
  <c r="B2"/>
  <c r="B2" i="7"/>
  <c r="B2" i="6"/>
  <c r="C42" i="1"/>
  <c r="H42"/>
  <c r="C43"/>
  <c r="H43"/>
  <c r="C44"/>
  <c r="H44"/>
  <c r="C45"/>
  <c r="H45"/>
  <c r="C46"/>
  <c r="H46"/>
  <c r="C47"/>
  <c r="H47"/>
  <c r="C48"/>
  <c r="H48"/>
  <c r="C49"/>
  <c r="H49"/>
  <c r="C50"/>
  <c r="H50"/>
  <c r="H41"/>
  <c r="C41"/>
  <c r="D129" i="7"/>
  <c r="C129"/>
  <c r="B129"/>
  <c r="D128"/>
  <c r="C128"/>
  <c r="B128"/>
  <c r="D138"/>
  <c r="C138"/>
  <c r="B138"/>
  <c r="D136"/>
  <c r="C136"/>
  <c r="B136"/>
  <c r="D134"/>
  <c r="C134"/>
  <c r="B134"/>
  <c r="D133"/>
  <c r="C133"/>
  <c r="B133"/>
  <c r="D132"/>
  <c r="C132"/>
  <c r="B132"/>
  <c r="D131"/>
  <c r="C131"/>
  <c r="B131"/>
  <c r="D130"/>
  <c r="C130"/>
  <c r="B130"/>
  <c r="E125"/>
  <c r="D117"/>
  <c r="C117"/>
  <c r="B117"/>
  <c r="D116"/>
  <c r="C116"/>
  <c r="B116"/>
  <c r="D122"/>
  <c r="C122"/>
  <c r="B122"/>
  <c r="D120"/>
  <c r="C120"/>
  <c r="B120"/>
  <c r="D118"/>
  <c r="C118"/>
  <c r="B118"/>
  <c r="D115"/>
  <c r="C115"/>
  <c r="B115"/>
  <c r="D114"/>
  <c r="C114"/>
  <c r="B114"/>
  <c r="E111"/>
  <c r="D108"/>
  <c r="C108"/>
  <c r="B108"/>
  <c r="D106"/>
  <c r="C106"/>
  <c r="B106"/>
  <c r="D104"/>
  <c r="C104"/>
  <c r="B104"/>
  <c r="D103"/>
  <c r="C103"/>
  <c r="B103"/>
  <c r="D102"/>
  <c r="C102"/>
  <c r="B102"/>
  <c r="D101"/>
  <c r="C101"/>
  <c r="B101"/>
  <c r="E98"/>
  <c r="D95"/>
  <c r="C95"/>
  <c r="B95"/>
  <c r="D93"/>
  <c r="C93"/>
  <c r="B93"/>
  <c r="D91"/>
  <c r="C91"/>
  <c r="B91"/>
  <c r="D90"/>
  <c r="C90"/>
  <c r="B90"/>
  <c r="D89"/>
  <c r="C89"/>
  <c r="B89"/>
  <c r="D88"/>
  <c r="C88"/>
  <c r="B88"/>
  <c r="E85"/>
  <c r="D82"/>
  <c r="C82"/>
  <c r="B82"/>
  <c r="D80"/>
  <c r="C80"/>
  <c r="B80"/>
  <c r="D78"/>
  <c r="C78"/>
  <c r="B78"/>
  <c r="D77"/>
  <c r="C77"/>
  <c r="B77"/>
  <c r="D76"/>
  <c r="C76"/>
  <c r="B76"/>
  <c r="D75"/>
  <c r="C75"/>
  <c r="B75"/>
  <c r="E72"/>
  <c r="D69"/>
  <c r="C69"/>
  <c r="B69"/>
  <c r="D67"/>
  <c r="C67"/>
  <c r="B67"/>
  <c r="D65"/>
  <c r="C65"/>
  <c r="B65"/>
  <c r="D64"/>
  <c r="C64"/>
  <c r="B64"/>
  <c r="D63"/>
  <c r="C63"/>
  <c r="B63"/>
  <c r="D62"/>
  <c r="C62"/>
  <c r="B62"/>
  <c r="E59"/>
  <c r="D49"/>
  <c r="C49"/>
  <c r="B49"/>
  <c r="D56"/>
  <c r="C56"/>
  <c r="B56"/>
  <c r="D54"/>
  <c r="C54"/>
  <c r="B54"/>
  <c r="D52"/>
  <c r="C52"/>
  <c r="B52"/>
  <c r="D51"/>
  <c r="C51"/>
  <c r="B51"/>
  <c r="D50"/>
  <c r="C50"/>
  <c r="B50"/>
  <c r="D48"/>
  <c r="C48"/>
  <c r="B48"/>
  <c r="E45"/>
  <c r="D42"/>
  <c r="C42"/>
  <c r="B42"/>
  <c r="D40"/>
  <c r="C40"/>
  <c r="B40"/>
  <c r="D38"/>
  <c r="C38"/>
  <c r="B38"/>
  <c r="D37"/>
  <c r="C37"/>
  <c r="B37"/>
  <c r="D36"/>
  <c r="C36"/>
  <c r="B36"/>
  <c r="D35"/>
  <c r="C35"/>
  <c r="B35"/>
  <c r="E32"/>
  <c r="D29"/>
  <c r="C29"/>
  <c r="B29"/>
  <c r="D27"/>
  <c r="C27"/>
  <c r="B27"/>
  <c r="D25"/>
  <c r="C25"/>
  <c r="B25"/>
  <c r="D24"/>
  <c r="C24"/>
  <c r="B24"/>
  <c r="D23"/>
  <c r="C23"/>
  <c r="B23"/>
  <c r="D22"/>
  <c r="C22"/>
  <c r="B22"/>
  <c r="E19"/>
  <c r="D16"/>
  <c r="C16"/>
  <c r="B16"/>
  <c r="D14"/>
  <c r="C14"/>
  <c r="B14"/>
  <c r="D12"/>
  <c r="C12"/>
  <c r="B12"/>
  <c r="D11"/>
  <c r="C11"/>
  <c r="B11"/>
  <c r="D10"/>
  <c r="C10"/>
  <c r="B10"/>
  <c r="D9"/>
  <c r="C9"/>
  <c r="B9"/>
  <c r="E6"/>
  <c r="C28" i="1"/>
  <c r="H28"/>
  <c r="C29"/>
  <c r="H29"/>
  <c r="C30"/>
  <c r="H30"/>
  <c r="C31"/>
  <c r="H31"/>
  <c r="C32"/>
  <c r="H32"/>
  <c r="C33"/>
  <c r="H33"/>
  <c r="C34"/>
  <c r="H34"/>
  <c r="C35"/>
  <c r="H35"/>
  <c r="C36"/>
  <c r="H36"/>
  <c r="H27"/>
  <c r="C27"/>
  <c r="D146" i="6"/>
  <c r="C146"/>
  <c r="B146"/>
  <c r="D144"/>
  <c r="C144"/>
  <c r="B144"/>
  <c r="D142"/>
  <c r="C142"/>
  <c r="B142"/>
  <c r="D141"/>
  <c r="C141"/>
  <c r="B141"/>
  <c r="D140"/>
  <c r="C140"/>
  <c r="B140"/>
  <c r="D139"/>
  <c r="C139"/>
  <c r="B139"/>
  <c r="D138"/>
  <c r="C138"/>
  <c r="B138"/>
  <c r="E135"/>
  <c r="D132"/>
  <c r="C132"/>
  <c r="B132"/>
  <c r="D130"/>
  <c r="C130"/>
  <c r="B130"/>
  <c r="D128"/>
  <c r="C128"/>
  <c r="B128"/>
  <c r="D127"/>
  <c r="C127"/>
  <c r="B127"/>
  <c r="D126"/>
  <c r="C126"/>
  <c r="B126"/>
  <c r="D125"/>
  <c r="C125"/>
  <c r="B125"/>
  <c r="D124"/>
  <c r="C124"/>
  <c r="B124"/>
  <c r="E121"/>
  <c r="D112"/>
  <c r="C112"/>
  <c r="B112"/>
  <c r="D118"/>
  <c r="C118"/>
  <c r="B118"/>
  <c r="D116"/>
  <c r="C116"/>
  <c r="B116"/>
  <c r="D114"/>
  <c r="C114"/>
  <c r="B114"/>
  <c r="D113"/>
  <c r="C113"/>
  <c r="B113"/>
  <c r="D111"/>
  <c r="C111"/>
  <c r="B111"/>
  <c r="D110"/>
  <c r="C110"/>
  <c r="B110"/>
  <c r="E107"/>
  <c r="B99"/>
  <c r="C99"/>
  <c r="D99"/>
  <c r="D104"/>
  <c r="C104"/>
  <c r="B104"/>
  <c r="D102"/>
  <c r="C102"/>
  <c r="B102"/>
  <c r="D100"/>
  <c r="C100"/>
  <c r="B100"/>
  <c r="D98"/>
  <c r="C98"/>
  <c r="B98"/>
  <c r="D97"/>
  <c r="C97"/>
  <c r="B97"/>
  <c r="D96"/>
  <c r="C96"/>
  <c r="B96"/>
  <c r="D95"/>
  <c r="C95"/>
  <c r="B95"/>
  <c r="E92"/>
  <c r="D84"/>
  <c r="C84"/>
  <c r="B84"/>
  <c r="D83"/>
  <c r="C83"/>
  <c r="B83"/>
  <c r="D89"/>
  <c r="C89"/>
  <c r="B89"/>
  <c r="D87"/>
  <c r="C87"/>
  <c r="B87"/>
  <c r="D85"/>
  <c r="C85"/>
  <c r="B85"/>
  <c r="D82"/>
  <c r="C82"/>
  <c r="B82"/>
  <c r="D81"/>
  <c r="C81"/>
  <c r="B81"/>
  <c r="D80"/>
  <c r="C80"/>
  <c r="B80"/>
  <c r="D79"/>
  <c r="C79"/>
  <c r="B79"/>
  <c r="E76"/>
  <c r="D73"/>
  <c r="C73"/>
  <c r="B73"/>
  <c r="D71"/>
  <c r="C71"/>
  <c r="B71"/>
  <c r="D69"/>
  <c r="C69"/>
  <c r="B69"/>
  <c r="D68"/>
  <c r="C68"/>
  <c r="B68"/>
  <c r="D67"/>
  <c r="C67"/>
  <c r="B67"/>
  <c r="D66"/>
  <c r="C66"/>
  <c r="B66"/>
  <c r="D65"/>
  <c r="C65"/>
  <c r="B65"/>
  <c r="E62"/>
  <c r="D59"/>
  <c r="C59"/>
  <c r="B59"/>
  <c r="D57"/>
  <c r="C57"/>
  <c r="B57"/>
  <c r="D55"/>
  <c r="C55"/>
  <c r="B55"/>
  <c r="D54"/>
  <c r="C54"/>
  <c r="B54"/>
  <c r="D53"/>
  <c r="C53"/>
  <c r="B53"/>
  <c r="D52"/>
  <c r="C52"/>
  <c r="B52"/>
  <c r="D51"/>
  <c r="C51"/>
  <c r="B51"/>
  <c r="E48"/>
  <c r="D45"/>
  <c r="C45"/>
  <c r="B45"/>
  <c r="D43"/>
  <c r="C43"/>
  <c r="B43"/>
  <c r="D41"/>
  <c r="C41"/>
  <c r="B41"/>
  <c r="D40"/>
  <c r="C40"/>
  <c r="B40"/>
  <c r="D39"/>
  <c r="C39"/>
  <c r="B39"/>
  <c r="D38"/>
  <c r="C38"/>
  <c r="B38"/>
  <c r="D37"/>
  <c r="C37"/>
  <c r="B37"/>
  <c r="E34"/>
  <c r="D31"/>
  <c r="C31"/>
  <c r="B31"/>
  <c r="D29"/>
  <c r="C29"/>
  <c r="B29"/>
  <c r="D27"/>
  <c r="C27"/>
  <c r="B27"/>
  <c r="D26"/>
  <c r="C26"/>
  <c r="B26"/>
  <c r="D25"/>
  <c r="C25"/>
  <c r="B25"/>
  <c r="D24"/>
  <c r="C24"/>
  <c r="B24"/>
  <c r="D23"/>
  <c r="C23"/>
  <c r="B23"/>
  <c r="E20"/>
  <c r="D11"/>
  <c r="C11"/>
  <c r="B11"/>
  <c r="D10"/>
  <c r="C10"/>
  <c r="B10"/>
  <c r="D17"/>
  <c r="C17"/>
  <c r="B17"/>
  <c r="D15"/>
  <c r="C15"/>
  <c r="B15"/>
  <c r="D13"/>
  <c r="C13"/>
  <c r="B13"/>
  <c r="D12"/>
  <c r="C12"/>
  <c r="B12"/>
  <c r="D9"/>
  <c r="C9"/>
  <c r="B9"/>
  <c r="E6"/>
  <c r="C20" i="1"/>
  <c r="H20"/>
  <c r="C21"/>
  <c r="H21"/>
  <c r="C22"/>
  <c r="H22"/>
  <c r="H19"/>
  <c r="C19"/>
  <c r="D54" i="5"/>
  <c r="C54"/>
  <c r="B54"/>
  <c r="D52"/>
  <c r="C52"/>
  <c r="B52"/>
  <c r="D50"/>
  <c r="C50"/>
  <c r="B50"/>
  <c r="D49"/>
  <c r="C49"/>
  <c r="B49"/>
  <c r="D48"/>
  <c r="C48"/>
  <c r="B48"/>
  <c r="D47"/>
  <c r="C47"/>
  <c r="B47"/>
  <c r="E44"/>
  <c r="E31"/>
  <c r="D41"/>
  <c r="C41"/>
  <c r="B41"/>
  <c r="D39"/>
  <c r="C39"/>
  <c r="B39"/>
  <c r="D37"/>
  <c r="C37"/>
  <c r="B37"/>
  <c r="D36"/>
  <c r="C36"/>
  <c r="B36"/>
  <c r="D35"/>
  <c r="C35"/>
  <c r="B35"/>
  <c r="D34"/>
  <c r="C34"/>
  <c r="B34"/>
  <c r="D23"/>
  <c r="C23"/>
  <c r="B23"/>
  <c r="D28"/>
  <c r="C28"/>
  <c r="B28"/>
  <c r="D26"/>
  <c r="C26"/>
  <c r="B26"/>
  <c r="D24"/>
  <c r="C24"/>
  <c r="B24"/>
  <c r="D22"/>
  <c r="C22"/>
  <c r="B22"/>
  <c r="D21"/>
  <c r="C21"/>
  <c r="B21"/>
  <c r="E18"/>
  <c r="D10"/>
  <c r="C10"/>
  <c r="B10"/>
  <c r="D11"/>
  <c r="C11"/>
  <c r="B11"/>
  <c r="D15"/>
  <c r="C15"/>
  <c r="B15"/>
  <c r="D9"/>
  <c r="C9"/>
  <c r="B9"/>
  <c r="D13"/>
  <c r="C13"/>
  <c r="B13"/>
  <c r="E6"/>
  <c r="H8" i="1"/>
  <c r="H9"/>
  <c r="H10"/>
  <c r="H11"/>
  <c r="H12"/>
  <c r="H13"/>
  <c r="H14"/>
  <c r="H7"/>
  <c r="C8"/>
  <c r="C9"/>
  <c r="C10"/>
  <c r="C11"/>
  <c r="C12"/>
  <c r="C13"/>
  <c r="C14"/>
  <c r="C7"/>
  <c r="E6" i="3"/>
  <c r="E14"/>
  <c r="E22"/>
  <c r="E30"/>
  <c r="E39"/>
  <c r="E48"/>
  <c r="E66"/>
  <c r="E57"/>
  <c r="B72"/>
  <c r="C72"/>
  <c r="D72"/>
  <c r="D73"/>
  <c r="C73"/>
  <c r="B73"/>
  <c r="D70"/>
  <c r="C70"/>
  <c r="B70"/>
  <c r="D63"/>
  <c r="C63"/>
  <c r="B63"/>
  <c r="D61"/>
  <c r="C61"/>
  <c r="B61"/>
  <c r="D54"/>
  <c r="C54"/>
  <c r="D52"/>
  <c r="C52"/>
  <c r="B52"/>
  <c r="D45"/>
  <c r="C45"/>
  <c r="B45"/>
  <c r="D43"/>
  <c r="C43"/>
  <c r="B43"/>
  <c r="D36"/>
  <c r="C36"/>
  <c r="B36"/>
  <c r="D34"/>
  <c r="C34"/>
  <c r="B34"/>
  <c r="D26"/>
  <c r="C26"/>
  <c r="B26"/>
  <c r="D18"/>
  <c r="C18"/>
  <c r="B18"/>
  <c r="D10"/>
  <c r="C10"/>
  <c r="B10"/>
  <c r="D128" i="29" l="1"/>
  <c r="E128"/>
  <c r="C227" i="1"/>
  <c r="H227"/>
  <c r="R6" i="2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5"/>
  <c r="R46"/>
  <c r="R47"/>
  <c r="F198" i="2" l="1"/>
  <c r="F220"/>
  <c r="F221"/>
  <c r="F197"/>
  <c r="F708" l="1"/>
  <c r="D26" i="36"/>
  <c r="F714" i="2"/>
  <c r="D27" i="36"/>
  <c r="F144" i="6"/>
  <c r="G144" s="1"/>
  <c r="H26" i="38" s="1"/>
  <c r="F27" i="7"/>
  <c r="G27" s="1"/>
  <c r="H28" i="38" s="1"/>
  <c r="F54" i="7"/>
  <c r="G54" s="1"/>
  <c r="H30" i="38" s="1"/>
  <c r="F67" i="7"/>
  <c r="G67" s="1"/>
  <c r="H31" i="38" s="1"/>
  <c r="F93" i="7"/>
  <c r="G93" s="1"/>
  <c r="H33" i="38" s="1"/>
  <c r="F15" i="8"/>
  <c r="G15" s="1"/>
  <c r="H37" i="38" s="1"/>
  <c r="F14" i="9"/>
  <c r="G14" s="1"/>
  <c r="H38" i="38" s="1"/>
  <c r="F26" i="9"/>
  <c r="G26" s="1"/>
  <c r="H39" i="38" s="1"/>
  <c r="F52" i="9"/>
  <c r="G52" s="1"/>
  <c r="H41" i="38" s="1"/>
  <c r="F61" i="10"/>
  <c r="G61" s="1"/>
  <c r="H46" i="38" s="1"/>
  <c r="F75" i="10"/>
  <c r="G75" s="1"/>
  <c r="H47" i="38" s="1"/>
  <c r="F16" i="11"/>
  <c r="G16" s="1"/>
  <c r="H51" i="38" s="1"/>
  <c r="F32" i="11"/>
  <c r="G32" s="1"/>
  <c r="H52" i="38" s="1"/>
  <c r="F42" i="12"/>
  <c r="G42" s="1"/>
  <c r="H61" i="38" s="1"/>
  <c r="F65" i="12"/>
  <c r="G65" s="1"/>
  <c r="H63" i="38" s="1"/>
  <c r="F24" i="14"/>
  <c r="G24" s="1"/>
  <c r="H68" i="38" s="1"/>
  <c r="F36" i="14"/>
  <c r="G36" s="1"/>
  <c r="H69" i="38" s="1"/>
  <c r="F57" i="14"/>
  <c r="G57" s="1"/>
  <c r="H71" i="38" s="1"/>
  <c r="F13" i="18"/>
  <c r="G13" s="1"/>
  <c r="H91" i="38" s="1"/>
  <c r="F35" i="18"/>
  <c r="G35" s="1"/>
  <c r="H93" i="38" s="1"/>
  <c r="F47" i="18"/>
  <c r="G47" s="1"/>
  <c r="H94" i="38" s="1"/>
  <c r="F11" i="19"/>
  <c r="G11" s="1"/>
  <c r="H98" i="38" s="1"/>
  <c r="F23" i="20"/>
  <c r="G23" s="1"/>
  <c r="H100" i="38" s="1"/>
  <c r="F27" i="25"/>
  <c r="G27" s="1"/>
  <c r="H121" i="38" s="1"/>
  <c r="F45" i="25"/>
  <c r="G45" s="1"/>
  <c r="H122" i="38" s="1"/>
  <c r="F58" i="25"/>
  <c r="G58" s="1"/>
  <c r="H123" i="38" s="1"/>
  <c r="F18" i="3"/>
  <c r="G18" s="1"/>
  <c r="F43"/>
  <c r="G43" s="1"/>
  <c r="H9" i="38" s="1"/>
  <c r="F61" i="3"/>
  <c r="G61" s="1"/>
  <c r="H11" i="38" s="1"/>
  <c r="F52" i="5"/>
  <c r="G52" s="1"/>
  <c r="H16" i="38" s="1"/>
  <c r="F15" i="6"/>
  <c r="G15" s="1"/>
  <c r="H17" i="38" s="1"/>
  <c r="F29" i="6"/>
  <c r="G29" s="1"/>
  <c r="H18" i="38" s="1"/>
  <c r="F57" i="6"/>
  <c r="G57" s="1"/>
  <c r="H20" i="38" s="1"/>
  <c r="F87" i="6"/>
  <c r="G87" s="1"/>
  <c r="H22" i="38" s="1"/>
  <c r="F102" i="6"/>
  <c r="G102" s="1"/>
  <c r="H23" i="38" s="1"/>
  <c r="F116" i="6"/>
  <c r="G116" s="1"/>
  <c r="H24" i="38" s="1"/>
  <c r="F14" i="7"/>
  <c r="G14" s="1"/>
  <c r="H27" i="38" s="1"/>
  <c r="F40" i="7"/>
  <c r="G40" s="1"/>
  <c r="H29" i="38" s="1"/>
  <c r="F13" i="10"/>
  <c r="G13" s="1"/>
  <c r="H42" i="38" s="1"/>
  <c r="F25" i="10"/>
  <c r="G25" s="1"/>
  <c r="H43" i="38" s="1"/>
  <c r="F38" i="10"/>
  <c r="G38" s="1"/>
  <c r="H44" i="38" s="1"/>
  <c r="F51" i="10"/>
  <c r="G51" s="1"/>
  <c r="H45" i="38" s="1"/>
  <c r="F11" i="13"/>
  <c r="G11" s="1"/>
  <c r="H65" i="38" s="1"/>
  <c r="F14" i="14"/>
  <c r="G14" s="1"/>
  <c r="H67" i="38" s="1"/>
  <c r="F56" i="18"/>
  <c r="G56" s="1"/>
  <c r="H95" i="38" s="1"/>
  <c r="F68" i="18"/>
  <c r="G68" s="1"/>
  <c r="H96" i="38" s="1"/>
  <c r="F74" i="20"/>
  <c r="G74" s="1"/>
  <c r="H105" i="38" s="1"/>
  <c r="F104" i="20"/>
  <c r="G104" s="1"/>
  <c r="H108" i="38" s="1"/>
  <c r="F10" i="3"/>
  <c r="G10" s="1"/>
  <c r="F26" i="5"/>
  <c r="G26" s="1"/>
  <c r="H14" i="38" s="1"/>
  <c r="F130" i="6"/>
  <c r="G130" s="1"/>
  <c r="H25" i="38" s="1"/>
  <c r="F86" i="10"/>
  <c r="G86" s="1"/>
  <c r="H48" i="38" s="1"/>
  <c r="F43" i="11"/>
  <c r="G43" s="1"/>
  <c r="H53" i="38" s="1"/>
  <c r="F66" i="11"/>
  <c r="G66" s="1"/>
  <c r="H55" i="38" s="1"/>
  <c r="F99" i="11"/>
  <c r="G99" s="1"/>
  <c r="H57" i="38" s="1"/>
  <c r="F16" i="12"/>
  <c r="G16" s="1"/>
  <c r="H59" i="38" s="1"/>
  <c r="F53" i="12"/>
  <c r="G53" s="1"/>
  <c r="H62" i="38" s="1"/>
  <c r="F46" i="14"/>
  <c r="G46" s="1"/>
  <c r="H70" i="38" s="1"/>
  <c r="F79" i="18"/>
  <c r="G79" s="1"/>
  <c r="H97" i="38" s="1"/>
  <c r="F60" i="20"/>
  <c r="G60" s="1"/>
  <c r="H103" i="38" s="1"/>
  <c r="F94" i="20"/>
  <c r="G94" s="1"/>
  <c r="H107" i="38" s="1"/>
  <c r="F14" i="25"/>
  <c r="G14" s="1"/>
  <c r="H120" i="38" s="1"/>
  <c r="F26" i="3"/>
  <c r="G26" s="1"/>
  <c r="F34"/>
  <c r="G34" s="1"/>
  <c r="H8" i="38" s="1"/>
  <c r="F52" i="3"/>
  <c r="G52" s="1"/>
  <c r="H10" i="38" s="1"/>
  <c r="F70" i="3"/>
  <c r="G70" s="1"/>
  <c r="H12" i="38" s="1"/>
  <c r="F13" i="5"/>
  <c r="G13" s="1"/>
  <c r="H13" i="38" s="1"/>
  <c r="F39" i="5"/>
  <c r="G39" s="1"/>
  <c r="H15" i="38" s="1"/>
  <c r="F43" i="6"/>
  <c r="G43" s="1"/>
  <c r="H19" i="38" s="1"/>
  <c r="F71" i="6"/>
  <c r="G71" s="1"/>
  <c r="H21" i="38" s="1"/>
  <c r="F80" i="7"/>
  <c r="G80" s="1"/>
  <c r="H32" i="38" s="1"/>
  <c r="F106" i="7"/>
  <c r="G106" s="1"/>
  <c r="H34" i="38" s="1"/>
  <c r="F120" i="7"/>
  <c r="G120" s="1"/>
  <c r="H35" i="38" s="1"/>
  <c r="F136" i="7"/>
  <c r="G136" s="1"/>
  <c r="H36" i="38" s="1"/>
  <c r="F39" i="9"/>
  <c r="G39" s="1"/>
  <c r="H40" i="38" s="1"/>
  <c r="F97" i="10"/>
  <c r="G97" s="1"/>
  <c r="H49" i="38" s="1"/>
  <c r="F109" i="10"/>
  <c r="G109" s="1"/>
  <c r="H50" i="38" s="1"/>
  <c r="F54" i="11"/>
  <c r="G54" s="1"/>
  <c r="H54" i="38" s="1"/>
  <c r="F83" i="11"/>
  <c r="G83" s="1"/>
  <c r="H56" i="38" s="1"/>
  <c r="F110" i="11"/>
  <c r="G110" s="1"/>
  <c r="H58" i="38" s="1"/>
  <c r="F32" i="12"/>
  <c r="G32" s="1"/>
  <c r="H60" i="38" s="1"/>
  <c r="F75" i="12"/>
  <c r="G75" s="1"/>
  <c r="H64" i="38" s="1"/>
  <c r="F23" i="13"/>
  <c r="G23" s="1"/>
  <c r="H66" i="38" s="1"/>
  <c r="F24" i="18"/>
  <c r="G24" s="1"/>
  <c r="H92" i="38" s="1"/>
  <c r="F13" i="20"/>
  <c r="G13" s="1"/>
  <c r="H99" i="38" s="1"/>
  <c r="F40" i="20"/>
  <c r="G40" s="1"/>
  <c r="H101" i="38" s="1"/>
  <c r="F51" i="20"/>
  <c r="G51" s="1"/>
  <c r="H102" i="38" s="1"/>
  <c r="F68" i="20"/>
  <c r="G68" s="1"/>
  <c r="H104" i="38" s="1"/>
  <c r="F85" i="20"/>
  <c r="G85" s="1"/>
  <c r="H106" i="38" s="1"/>
  <c r="F115" i="20"/>
  <c r="G115" s="1"/>
  <c r="H109" i="38" s="1"/>
  <c r="G22" i="3" l="1"/>
  <c r="F7" i="38" s="1"/>
  <c r="H7"/>
  <c r="G6" i="3"/>
  <c r="F5" i="38" s="1"/>
  <c r="H5"/>
  <c r="G14" i="3"/>
  <c r="F6" i="38" s="1"/>
  <c r="H6"/>
  <c r="F710" i="2"/>
  <c r="D25" i="36"/>
  <c r="I9" i="1"/>
  <c r="I8" l="1"/>
  <c r="I7"/>
  <c r="F6" i="29"/>
  <c r="F5"/>
  <c r="F7"/>
  <c r="I8" i="36"/>
  <c r="P8" s="1"/>
  <c r="I17"/>
  <c r="P17" s="1"/>
  <c r="I14"/>
  <c r="P14" s="1"/>
  <c r="I9"/>
  <c r="P9" s="1"/>
  <c r="I10"/>
  <c r="P10" s="1"/>
  <c r="F610" i="2" l="1"/>
  <c r="F587"/>
  <c r="F589"/>
  <c r="F591"/>
  <c r="F590" l="1"/>
  <c r="F588"/>
  <c r="F611"/>
  <c r="F127"/>
  <c r="F129"/>
  <c r="F130"/>
  <c r="F131"/>
  <c r="F132"/>
  <c r="F133"/>
  <c r="F134"/>
  <c r="F135"/>
  <c r="F120"/>
  <c r="F121"/>
  <c r="F122"/>
  <c r="F123"/>
  <c r="F124"/>
  <c r="F125"/>
  <c r="F149"/>
  <c r="F142"/>
  <c r="F143"/>
  <c r="F162"/>
  <c r="F150"/>
  <c r="F151"/>
  <c r="F152"/>
  <c r="F153"/>
  <c r="F154"/>
  <c r="F155"/>
  <c r="F156"/>
  <c r="F157"/>
  <c r="F158"/>
  <c r="F159"/>
  <c r="F216"/>
  <c r="F174"/>
  <c r="F165"/>
  <c r="F167"/>
  <c r="F168"/>
  <c r="F169"/>
  <c r="F170"/>
  <c r="F175"/>
  <c r="F218"/>
  <c r="F176"/>
  <c r="F179"/>
  <c r="F191"/>
  <c r="F193"/>
  <c r="F194"/>
  <c r="F195"/>
  <c r="F196"/>
  <c r="F206"/>
  <c r="F208"/>
  <c r="F210"/>
  <c r="F201"/>
  <c r="F180"/>
  <c r="F182"/>
  <c r="F515"/>
  <c r="F223"/>
  <c r="F224"/>
  <c r="F186"/>
  <c r="F226"/>
  <c r="F219"/>
  <c r="F188"/>
  <c r="F229"/>
  <c r="F762"/>
  <c r="F728"/>
  <c r="F738"/>
  <c r="F798"/>
  <c r="F818"/>
  <c r="F820"/>
  <c r="F834"/>
  <c r="F778"/>
  <c r="F792"/>
  <c r="F730"/>
  <c r="F743"/>
  <c r="F804"/>
  <c r="F779"/>
  <c r="F781"/>
  <c r="F775"/>
  <c r="F769"/>
  <c r="F832"/>
  <c r="F233"/>
  <c r="F235"/>
  <c r="F246"/>
  <c r="F274"/>
  <c r="F284"/>
  <c r="F249"/>
  <c r="F251"/>
  <c r="F275"/>
  <c r="F253"/>
  <c r="F255"/>
  <c r="F257"/>
  <c r="F260"/>
  <c r="F262"/>
  <c r="F264"/>
  <c r="F266"/>
  <c r="F268"/>
  <c r="F270"/>
  <c r="F752"/>
  <c r="F754"/>
  <c r="F299"/>
  <c r="F301"/>
  <c r="F305"/>
  <c r="F307"/>
  <c r="F309"/>
  <c r="F324"/>
  <c r="F415"/>
  <c r="F331"/>
  <c r="F335"/>
  <c r="F336"/>
  <c r="F339"/>
  <c r="F348"/>
  <c r="F357"/>
  <c r="F341"/>
  <c r="F343"/>
  <c r="F364"/>
  <c r="F371"/>
  <c r="F373"/>
  <c r="F380"/>
  <c r="F382"/>
  <c r="F392"/>
  <c r="F399"/>
  <c r="F404"/>
  <c r="F406"/>
  <c r="F383"/>
  <c r="F68"/>
  <c r="F386"/>
  <c r="F410"/>
  <c r="F412"/>
  <c r="F426"/>
  <c r="F428"/>
  <c r="F434"/>
  <c r="F436"/>
  <c r="F441"/>
  <c r="F448"/>
  <c r="F450"/>
  <c r="F452"/>
  <c r="F454"/>
  <c r="F524"/>
  <c r="F538"/>
  <c r="F540"/>
  <c r="F567"/>
  <c r="F569"/>
  <c r="F562"/>
  <c r="F549"/>
  <c r="F554"/>
  <c r="F556"/>
  <c r="F551"/>
  <c r="F575"/>
  <c r="F560"/>
  <c r="F547"/>
  <c r="F578"/>
  <c r="F592"/>
  <c r="F593"/>
  <c r="F595"/>
  <c r="F613"/>
  <c r="F614"/>
  <c r="F616"/>
  <c r="F455"/>
  <c r="F618"/>
  <c r="F620"/>
  <c r="F622"/>
  <c r="F597"/>
  <c r="F601"/>
  <c r="F605"/>
  <c r="F606"/>
  <c r="F675"/>
  <c r="F630"/>
  <c r="F632"/>
  <c r="F634"/>
  <c r="F635"/>
  <c r="F648"/>
  <c r="F657"/>
  <c r="F636"/>
  <c r="F660"/>
  <c r="F638"/>
  <c r="F661"/>
  <c r="F668"/>
  <c r="F670"/>
  <c r="F458"/>
  <c r="F460"/>
  <c r="F462"/>
  <c r="F464"/>
  <c r="F466"/>
  <c r="F468"/>
  <c r="F470"/>
  <c r="F472"/>
  <c r="F474"/>
  <c r="F476"/>
  <c r="F478"/>
  <c r="F641"/>
  <c r="F692"/>
  <c r="F696"/>
  <c r="F6"/>
  <c r="F7"/>
  <c r="F8"/>
  <c r="F9"/>
  <c r="F10"/>
  <c r="F11"/>
  <c r="F13"/>
  <c r="F14"/>
  <c r="F36"/>
  <c r="F37"/>
  <c r="F38"/>
  <c r="F28"/>
  <c r="F29"/>
  <c r="F31"/>
  <c r="F32"/>
  <c r="F33"/>
  <c r="F15"/>
  <c r="F40"/>
  <c r="F58"/>
  <c r="F16"/>
  <c r="F17"/>
  <c r="F18"/>
  <c r="F19"/>
  <c r="F45"/>
  <c r="F46"/>
  <c r="F47"/>
  <c r="F48"/>
  <c r="F20"/>
  <c r="F21"/>
  <c r="F42"/>
  <c r="F138"/>
  <c r="F139"/>
  <c r="F140"/>
  <c r="F49"/>
  <c r="F50"/>
  <c r="F51"/>
  <c r="F22"/>
  <c r="F23"/>
  <c r="F24"/>
  <c r="F63"/>
  <c r="F61"/>
  <c r="F74"/>
  <c r="F75"/>
  <c r="F76"/>
  <c r="F78"/>
  <c r="F85"/>
  <c r="F86"/>
  <c r="F94"/>
  <c r="F95"/>
  <c r="F96"/>
  <c r="F100"/>
  <c r="F101"/>
  <c r="F102"/>
  <c r="F92"/>
  <c r="F109"/>
  <c r="F112"/>
  <c r="F113"/>
  <c r="F178" l="1"/>
  <c r="F703"/>
  <c r="F704"/>
  <c r="F444"/>
  <c r="F344"/>
  <c r="F345"/>
  <c r="F702"/>
  <c r="F700"/>
  <c r="F689"/>
  <c r="F693"/>
  <c r="F485"/>
  <c r="F479"/>
  <c r="F477"/>
  <c r="F475"/>
  <c r="F473"/>
  <c r="F471"/>
  <c r="F469"/>
  <c r="F467"/>
  <c r="F465"/>
  <c r="F463"/>
  <c r="F461"/>
  <c r="F459"/>
  <c r="F457"/>
  <c r="F669"/>
  <c r="F639"/>
  <c r="F637"/>
  <c r="F659"/>
  <c r="F658"/>
  <c r="F656"/>
  <c r="F654"/>
  <c r="F649"/>
  <c r="F647"/>
  <c r="F633"/>
  <c r="F629"/>
  <c r="F628"/>
  <c r="F624"/>
  <c r="F602"/>
  <c r="F600"/>
  <c r="F598"/>
  <c r="F596"/>
  <c r="F621"/>
  <c r="F619"/>
  <c r="F617"/>
  <c r="F672"/>
  <c r="F674"/>
  <c r="F615"/>
  <c r="F612"/>
  <c r="F594"/>
  <c r="F580"/>
  <c r="F577"/>
  <c r="F571"/>
  <c r="F564"/>
  <c r="F553"/>
  <c r="F582"/>
  <c r="F573"/>
  <c r="F568"/>
  <c r="F566"/>
  <c r="F536"/>
  <c r="F533"/>
  <c r="F532"/>
  <c r="F521"/>
  <c r="F453"/>
  <c r="F451"/>
  <c r="F449"/>
  <c r="F442"/>
  <c r="F438"/>
  <c r="F437"/>
  <c r="F435"/>
  <c r="F429"/>
  <c r="F427"/>
  <c r="F420"/>
  <c r="F413"/>
  <c r="F411"/>
  <c r="F387"/>
  <c r="F385"/>
  <c r="F384"/>
  <c r="F403"/>
  <c r="F366"/>
  <c r="F372"/>
  <c r="F365"/>
  <c r="F363"/>
  <c r="F342"/>
  <c r="F354"/>
  <c r="F356"/>
  <c r="F347"/>
  <c r="F340"/>
  <c r="F338"/>
  <c r="F337"/>
  <c r="F334"/>
  <c r="F332"/>
  <c r="F350"/>
  <c r="F316"/>
  <c r="F325"/>
  <c r="F323"/>
  <c r="F310"/>
  <c r="F308"/>
  <c r="F306"/>
  <c r="F753"/>
  <c r="F751"/>
  <c r="F747"/>
  <c r="F286"/>
  <c r="F269"/>
  <c r="F267"/>
  <c r="F265"/>
  <c r="F263"/>
  <c r="F261"/>
  <c r="F254"/>
  <c r="F293"/>
  <c r="F252"/>
  <c r="F250"/>
  <c r="F144"/>
  <c r="F240"/>
  <c r="F245"/>
  <c r="F234"/>
  <c r="F848"/>
  <c r="F726"/>
  <c r="F823"/>
  <c r="F768"/>
  <c r="F776"/>
  <c r="F774"/>
  <c r="F780"/>
  <c r="F812"/>
  <c r="F822"/>
  <c r="F767"/>
  <c r="F725"/>
  <c r="F793"/>
  <c r="F787"/>
  <c r="F821"/>
  <c r="F825"/>
  <c r="F819"/>
  <c r="F806"/>
  <c r="F739"/>
  <c r="F732"/>
  <c r="F734"/>
  <c r="F189"/>
  <c r="F187"/>
  <c r="F227"/>
  <c r="F225"/>
  <c r="F185"/>
  <c r="F184"/>
  <c r="F199"/>
  <c r="F171"/>
  <c r="F183"/>
  <c r="F181"/>
  <c r="F202"/>
  <c r="F213"/>
  <c r="F211"/>
  <c r="F209"/>
  <c r="F207"/>
  <c r="F544"/>
  <c r="F608"/>
  <c r="F118"/>
  <c r="F9" i="14"/>
  <c r="G9" s="1"/>
  <c r="F33"/>
  <c r="G33" s="1"/>
  <c r="F111" i="2"/>
  <c r="F81" i="6"/>
  <c r="G81" s="1"/>
  <c r="F97" i="11"/>
  <c r="G97" s="1"/>
  <c r="F105" i="2"/>
  <c r="F21" i="13"/>
  <c r="G21" s="1"/>
  <c r="F90" i="2"/>
  <c r="F25" i="25"/>
  <c r="G25" s="1"/>
  <c r="F84" i="2"/>
  <c r="F128" i="7"/>
  <c r="G128" s="1"/>
  <c r="F25" i="11"/>
  <c r="G25" s="1"/>
  <c r="F78"/>
  <c r="G78" s="1"/>
  <c r="F70" i="2"/>
  <c r="F36" i="9"/>
  <c r="G36" s="1"/>
  <c r="F11" i="8"/>
  <c r="G11" s="1"/>
  <c r="F11" i="9"/>
  <c r="G11" s="1"/>
  <c r="F44" i="2"/>
  <c r="F36" i="20"/>
  <c r="G36" s="1"/>
  <c r="F30" i="2"/>
  <c r="F33" i="20"/>
  <c r="G33" s="1"/>
  <c r="F54" i="2"/>
  <c r="F96" i="11"/>
  <c r="G96" s="1"/>
  <c r="F53" i="2"/>
  <c r="F47" i="5"/>
  <c r="G47" s="1"/>
  <c r="F96" i="6"/>
  <c r="G96" s="1"/>
  <c r="F79"/>
  <c r="G79" s="1"/>
  <c r="F107" i="10"/>
  <c r="G107" s="1"/>
  <c r="F698" i="2"/>
  <c r="F108" i="11"/>
  <c r="G108" s="1"/>
  <c r="F690" i="2"/>
  <c r="F30" i="11"/>
  <c r="G30" s="1"/>
  <c r="F12"/>
  <c r="G12" s="1"/>
  <c r="F683" i="2"/>
  <c r="F59" i="10"/>
  <c r="G59" s="1"/>
  <c r="F680" i="2"/>
  <c r="F81" i="11"/>
  <c r="G81" s="1"/>
  <c r="F685" i="2"/>
  <c r="F49" i="10"/>
  <c r="G49" s="1"/>
  <c r="F662" i="2"/>
  <c r="F55" i="15"/>
  <c r="G55" s="1"/>
  <c r="F655" i="2"/>
  <c r="F25" i="15"/>
  <c r="G25" s="1"/>
  <c r="F39"/>
  <c r="G39" s="1"/>
  <c r="F52"/>
  <c r="G52" s="1"/>
  <c r="F650" i="2"/>
  <c r="F69" i="15"/>
  <c r="G69" s="1"/>
  <c r="F80"/>
  <c r="G80" s="1"/>
  <c r="F652" i="2"/>
  <c r="F42" i="15"/>
  <c r="G42" s="1"/>
  <c r="F12"/>
  <c r="G12" s="1"/>
  <c r="F603" i="2"/>
  <c r="F142" i="15"/>
  <c r="G142" s="1"/>
  <c r="F107"/>
  <c r="G107" s="1"/>
  <c r="F94"/>
  <c r="G94" s="1"/>
  <c r="F599" i="2"/>
  <c r="F54" i="15"/>
  <c r="G54" s="1"/>
  <c r="F38"/>
  <c r="G38" s="1"/>
  <c r="F24"/>
  <c r="G24" s="1"/>
  <c r="F645" i="2"/>
  <c r="F81" i="15"/>
  <c r="G81" s="1"/>
  <c r="F70"/>
  <c r="G70" s="1"/>
  <c r="F543" i="2"/>
  <c r="F23" i="25"/>
  <c r="G23" s="1"/>
  <c r="F535" i="2"/>
  <c r="F11" i="24"/>
  <c r="G11" s="1"/>
  <c r="F531" i="2"/>
  <c r="F10" i="24"/>
  <c r="G10" s="1"/>
  <c r="F520" i="2"/>
  <c r="F16" i="23"/>
  <c r="G16" s="1"/>
  <c r="F518" i="2"/>
  <c r="F38" i="23"/>
  <c r="G38" s="1"/>
  <c r="F56"/>
  <c r="G56" s="1"/>
  <c r="F497" i="2"/>
  <c r="F62" i="23"/>
  <c r="G62" s="1"/>
  <c r="F516" i="2"/>
  <c r="F60" i="23"/>
  <c r="G60" s="1"/>
  <c r="F490" i="2"/>
  <c r="F37" i="23"/>
  <c r="G37" s="1"/>
  <c r="F528" i="2"/>
  <c r="F14" i="23"/>
  <c r="G14" s="1"/>
  <c r="F504" i="2"/>
  <c r="F77" i="23"/>
  <c r="G77" s="1"/>
  <c r="F495" i="2"/>
  <c r="F39" i="23"/>
  <c r="G39" s="1"/>
  <c r="F494" i="2"/>
  <c r="F13" i="23"/>
  <c r="G13" s="1"/>
  <c r="F500" i="2"/>
  <c r="F55" i="23"/>
  <c r="G55" s="1"/>
  <c r="F508" i="2"/>
  <c r="F35" i="23"/>
  <c r="G35" s="1"/>
  <c r="F484" i="2"/>
  <c r="F9" i="22"/>
  <c r="G9" s="1"/>
  <c r="F25"/>
  <c r="G25" s="1"/>
  <c r="F481" i="2"/>
  <c r="F11" i="21"/>
  <c r="G11" s="1"/>
  <c r="F28"/>
  <c r="G28" s="1"/>
  <c r="F440" i="2"/>
  <c r="F27" i="21"/>
  <c r="G27" s="1"/>
  <c r="F10"/>
  <c r="G10" s="1"/>
  <c r="F432" i="2"/>
  <c r="F12" i="21"/>
  <c r="G12" s="1"/>
  <c r="F423" i="2"/>
  <c r="F38" i="20"/>
  <c r="G38" s="1"/>
  <c r="F419" i="2"/>
  <c r="F51" i="12"/>
  <c r="G51" s="1"/>
  <c r="F401" i="2"/>
  <c r="F21" i="18"/>
  <c r="G21" s="1"/>
  <c r="F10"/>
  <c r="G10" s="1"/>
  <c r="F32"/>
  <c r="G32" s="1"/>
  <c r="F416" i="2"/>
  <c r="F9" i="13"/>
  <c r="G9" s="1"/>
  <c r="G65" i="38" s="1"/>
  <c r="F408" i="2"/>
  <c r="F13" i="8"/>
  <c r="G13" s="1"/>
  <c r="F10" i="20"/>
  <c r="G10" s="1"/>
  <c r="F370" i="2"/>
  <c r="F47" i="21"/>
  <c r="G47" s="1"/>
  <c r="F362" i="2"/>
  <c r="F45" i="21"/>
  <c r="G45" s="1"/>
  <c r="F377" i="2"/>
  <c r="F43" i="21"/>
  <c r="G43" s="1"/>
  <c r="F352" i="2"/>
  <c r="F62" i="11"/>
  <c r="G62" s="1"/>
  <c r="F328" i="2"/>
  <c r="F14" i="11"/>
  <c r="G14" s="1"/>
  <c r="F30" i="12"/>
  <c r="G30" s="1"/>
  <c r="F14"/>
  <c r="G14" s="1"/>
  <c r="F333" i="2"/>
  <c r="F11" i="6"/>
  <c r="G11" s="1"/>
  <c r="F25"/>
  <c r="G25" s="1"/>
  <c r="F39"/>
  <c r="G39" s="1"/>
  <c r="F53"/>
  <c r="G53" s="1"/>
  <c r="F67"/>
  <c r="G67" s="1"/>
  <c r="F11" i="20"/>
  <c r="G11" s="1"/>
  <c r="F64" i="11"/>
  <c r="G64" s="1"/>
  <c r="F11" i="12"/>
  <c r="G11" s="1"/>
  <c r="F83" i="6"/>
  <c r="G83" s="1"/>
  <c r="F11" i="11"/>
  <c r="G11" s="1"/>
  <c r="F26" i="12"/>
  <c r="G26" s="1"/>
  <c r="F40"/>
  <c r="G40" s="1"/>
  <c r="G61" i="38" s="1"/>
  <c r="F330" i="2"/>
  <c r="F112" i="6"/>
  <c r="G112" s="1"/>
  <c r="F126"/>
  <c r="G126" s="1"/>
  <c r="F140"/>
  <c r="G140" s="1"/>
  <c r="F321" i="2"/>
  <c r="F73" i="12"/>
  <c r="G73" s="1"/>
  <c r="G64" i="38" s="1"/>
  <c r="F29" i="12"/>
  <c r="G29" s="1"/>
  <c r="F50" i="9"/>
  <c r="G50" s="1"/>
  <c r="F318" i="2"/>
  <c r="F19" i="13"/>
  <c r="G19" s="1"/>
  <c r="F71" i="10"/>
  <c r="G71" s="1"/>
  <c r="F58"/>
  <c r="G58" s="1"/>
  <c r="F313" i="2"/>
  <c r="F69" i="10"/>
  <c r="G69" s="1"/>
  <c r="F20" i="13"/>
  <c r="G20" s="1"/>
  <c r="F57" i="10"/>
  <c r="G57" s="1"/>
  <c r="F303" i="2"/>
  <c r="F90" i="7"/>
  <c r="G90" s="1"/>
  <c r="F297" i="2"/>
  <c r="F133" i="7"/>
  <c r="G133" s="1"/>
  <c r="F24"/>
  <c r="G24" s="1"/>
  <c r="F117"/>
  <c r="G117" s="1"/>
  <c r="F11"/>
  <c r="G11" s="1"/>
  <c r="F37"/>
  <c r="G37" s="1"/>
  <c r="F288" i="2"/>
  <c r="F68" i="16"/>
  <c r="G68" s="1"/>
  <c r="F26"/>
  <c r="G26" s="1"/>
  <c r="F243" i="2"/>
  <c r="F54" i="16"/>
  <c r="G54" s="1"/>
  <c r="F73"/>
  <c r="G73" s="1"/>
  <c r="F281" i="2"/>
  <c r="F27" i="16"/>
  <c r="G27" s="1"/>
  <c r="F69"/>
  <c r="G69" s="1"/>
  <c r="F44"/>
  <c r="G44" s="1"/>
  <c r="F13"/>
  <c r="G13" s="1"/>
  <c r="F279" i="2"/>
  <c r="F43" i="16"/>
  <c r="G43" s="1"/>
  <c r="F23"/>
  <c r="G23" s="1"/>
  <c r="F65"/>
  <c r="G65" s="1"/>
  <c r="F232" i="2"/>
  <c r="F58" i="20"/>
  <c r="G58" s="1"/>
  <c r="F844" i="2"/>
  <c r="L19" i="26"/>
  <c r="F842" i="2"/>
  <c r="F82" i="20"/>
  <c r="G82" s="1"/>
  <c r="F840" i="2"/>
  <c r="L8" i="27"/>
  <c r="F783" i="2"/>
  <c r="F102" i="20"/>
  <c r="G102" s="1"/>
  <c r="G108" i="38" s="1"/>
  <c r="F764" i="2"/>
  <c r="L13" i="26"/>
  <c r="F760" i="2"/>
  <c r="L17" i="26"/>
  <c r="F758" i="2"/>
  <c r="L15" i="26"/>
  <c r="F740" i="2"/>
  <c r="L10" i="26"/>
  <c r="F827" i="2"/>
  <c r="F802"/>
  <c r="F203"/>
  <c r="F25" i="17"/>
  <c r="G25" s="1"/>
  <c r="F212" i="2"/>
  <c r="F11" i="17"/>
  <c r="G11" s="1"/>
  <c r="F26"/>
  <c r="G26" s="1"/>
  <c r="F42"/>
  <c r="G42" s="1"/>
  <c r="F192" i="2"/>
  <c r="F9" i="17"/>
  <c r="G9" s="1"/>
  <c r="F23"/>
  <c r="G23" s="1"/>
  <c r="F41"/>
  <c r="G41" s="1"/>
  <c r="F173" i="2"/>
  <c r="F39" i="17"/>
  <c r="G39" s="1"/>
  <c r="F215" i="2"/>
  <c r="F38" i="17"/>
  <c r="G38" s="1"/>
  <c r="F161" i="2"/>
  <c r="F50" i="12"/>
  <c r="G50" s="1"/>
  <c r="F147" i="2"/>
  <c r="F40" i="11"/>
  <c r="G40" s="1"/>
  <c r="F51"/>
  <c r="G51" s="1"/>
  <c r="F107"/>
  <c r="G107" s="1"/>
  <c r="G58" i="38" s="1"/>
  <c r="F99" i="6"/>
  <c r="G99" s="1"/>
  <c r="F116" i="2"/>
  <c r="F12" i="14"/>
  <c r="G12" s="1"/>
  <c r="F32"/>
  <c r="G32" s="1"/>
  <c r="F54"/>
  <c r="G54" s="1"/>
  <c r="F98" i="2"/>
  <c r="F23" i="5"/>
  <c r="G23" s="1"/>
  <c r="F127" i="6"/>
  <c r="G127" s="1"/>
  <c r="F11" i="25"/>
  <c r="G11" s="1"/>
  <c r="F36" i="5"/>
  <c r="G36" s="1"/>
  <c r="F40" i="6"/>
  <c r="G40" s="1"/>
  <c r="F68"/>
  <c r="G68" s="1"/>
  <c r="F93" i="11"/>
  <c r="G93" s="1"/>
  <c r="F30" i="20"/>
  <c r="G30" s="1"/>
  <c r="F92"/>
  <c r="G92" s="1"/>
  <c r="F33" i="23"/>
  <c r="G33" s="1"/>
  <c r="F53"/>
  <c r="G53" s="1"/>
  <c r="F84" i="6"/>
  <c r="G84" s="1"/>
  <c r="F141"/>
  <c r="G141" s="1"/>
  <c r="F18" i="23"/>
  <c r="G18" s="1"/>
  <c r="F40" i="25"/>
  <c r="G40" s="1"/>
  <c r="F10" i="5"/>
  <c r="G10" s="1"/>
  <c r="F49"/>
  <c r="G49" s="1"/>
  <c r="F12" i="6"/>
  <c r="G12" s="1"/>
  <c r="F26"/>
  <c r="G26" s="1"/>
  <c r="F54"/>
  <c r="G54" s="1"/>
  <c r="F98"/>
  <c r="G98" s="1"/>
  <c r="F113"/>
  <c r="G113" s="1"/>
  <c r="F89" i="2"/>
  <c r="F11" i="5"/>
  <c r="G11" s="1"/>
  <c r="F37"/>
  <c r="G37" s="1"/>
  <c r="F13" i="6"/>
  <c r="G13" s="1"/>
  <c r="F100"/>
  <c r="G100" s="1"/>
  <c r="F12" i="7"/>
  <c r="G12" s="1"/>
  <c r="F38"/>
  <c r="G38" s="1"/>
  <c r="F78"/>
  <c r="G78" s="1"/>
  <c r="F104"/>
  <c r="G104" s="1"/>
  <c r="F134"/>
  <c r="G134" s="1"/>
  <c r="F37" i="9"/>
  <c r="G37" s="1"/>
  <c r="F80" i="11"/>
  <c r="G80" s="1"/>
  <c r="F13" i="12"/>
  <c r="G13" s="1"/>
  <c r="F31" i="20"/>
  <c r="G31" s="1"/>
  <c r="F91"/>
  <c r="G91" s="1"/>
  <c r="F128" i="6"/>
  <c r="G128" s="1"/>
  <c r="F142"/>
  <c r="G142" s="1"/>
  <c r="F25" i="7"/>
  <c r="G25" s="1"/>
  <c r="F52"/>
  <c r="G52" s="1"/>
  <c r="F12" i="8"/>
  <c r="G12" s="1"/>
  <c r="F12" i="9"/>
  <c r="G12" s="1"/>
  <c r="F84" i="10"/>
  <c r="G84" s="1"/>
  <c r="F28" i="12"/>
  <c r="G28" s="1"/>
  <c r="F41" i="25"/>
  <c r="G41" s="1"/>
  <c r="F50" i="5"/>
  <c r="G50" s="1"/>
  <c r="F27" i="6"/>
  <c r="G27" s="1"/>
  <c r="F41"/>
  <c r="G41" s="1"/>
  <c r="F55"/>
  <c r="G55" s="1"/>
  <c r="F69"/>
  <c r="G69" s="1"/>
  <c r="F85"/>
  <c r="G85" s="1"/>
  <c r="F114"/>
  <c r="G114" s="1"/>
  <c r="F118" i="7"/>
  <c r="G118" s="1"/>
  <c r="F49" i="9"/>
  <c r="G49" s="1"/>
  <c r="F72" i="10"/>
  <c r="G72" s="1"/>
  <c r="F28" i="11"/>
  <c r="G28" s="1"/>
  <c r="F94"/>
  <c r="G94" s="1"/>
  <c r="F24" i="5"/>
  <c r="G24" s="1"/>
  <c r="F65" i="7"/>
  <c r="G65" s="1"/>
  <c r="F91"/>
  <c r="G91" s="1"/>
  <c r="F24" i="9"/>
  <c r="G24" s="1"/>
  <c r="F35" i="10"/>
  <c r="G35" s="1"/>
  <c r="F48"/>
  <c r="G48" s="1"/>
  <c r="F63" i="12"/>
  <c r="G63" s="1"/>
  <c r="F12" i="25"/>
  <c r="G12" s="1"/>
  <c r="F82" i="2"/>
  <c r="F10" i="8"/>
  <c r="G10" s="1"/>
  <c r="F847" i="2"/>
  <c r="F108"/>
  <c r="F103" i="7"/>
  <c r="G103" s="1"/>
  <c r="F91" i="2"/>
  <c r="F30" i="21"/>
  <c r="G30" s="1"/>
  <c r="F17" i="23"/>
  <c r="G17" s="1"/>
  <c r="F15" i="21"/>
  <c r="G15" s="1"/>
  <c r="F32" i="23"/>
  <c r="G32" s="1"/>
  <c r="F52"/>
  <c r="G52" s="1"/>
  <c r="F24" i="25"/>
  <c r="G24" s="1"/>
  <c r="F99" i="2"/>
  <c r="F11" i="10"/>
  <c r="G11" s="1"/>
  <c r="F95"/>
  <c r="G95" s="1"/>
  <c r="F106"/>
  <c r="G106" s="1"/>
  <c r="F79" i="11"/>
  <c r="G79" s="1"/>
  <c r="F14" i="22"/>
  <c r="G14" s="1"/>
  <c r="F23" i="10"/>
  <c r="G23" s="1"/>
  <c r="F131" i="15"/>
  <c r="G131" s="1"/>
  <c r="F21" i="20"/>
  <c r="G21" s="1"/>
  <c r="F28" i="22"/>
  <c r="G28" s="1"/>
  <c r="F56" i="25"/>
  <c r="G56" s="1"/>
  <c r="G123" i="38" s="1"/>
  <c r="F80" i="2"/>
  <c r="F77" i="11"/>
  <c r="G77" s="1"/>
  <c r="F29"/>
  <c r="G29" s="1"/>
  <c r="F66" i="2"/>
  <c r="F43" i="25"/>
  <c r="G43" s="1"/>
  <c r="F73" i="2"/>
  <c r="F9" i="11"/>
  <c r="G9" s="1"/>
  <c r="F72" i="2"/>
  <c r="F76" i="11"/>
  <c r="G76" s="1"/>
  <c r="F24"/>
  <c r="G24" s="1"/>
  <c r="F41" i="2"/>
  <c r="F35" i="20"/>
  <c r="G35" s="1"/>
  <c r="F27" i="2"/>
  <c r="F32" i="20"/>
  <c r="G32" s="1"/>
  <c r="F35" i="2"/>
  <c r="F10" i="11"/>
  <c r="G10" s="1"/>
  <c r="F56" i="2"/>
  <c r="F27" i="12"/>
  <c r="G27" s="1"/>
  <c r="F12"/>
  <c r="G12" s="1"/>
  <c r="F12" i="2"/>
  <c r="F95" i="6"/>
  <c r="G95" s="1"/>
  <c r="F48" i="7"/>
  <c r="G48" s="1"/>
  <c r="F92" i="11"/>
  <c r="G92" s="1"/>
  <c r="F16" i="21"/>
  <c r="G16" s="1"/>
  <c r="F21" i="5"/>
  <c r="G21" s="1"/>
  <c r="F110" i="6"/>
  <c r="G110" s="1"/>
  <c r="F124"/>
  <c r="G124" s="1"/>
  <c r="F138"/>
  <c r="G138" s="1"/>
  <c r="F116" i="7"/>
  <c r="G116" s="1"/>
  <c r="F31" i="21"/>
  <c r="G31" s="1"/>
  <c r="F9" i="25"/>
  <c r="G9" s="1"/>
  <c r="F9" i="6"/>
  <c r="G9" s="1"/>
  <c r="F23"/>
  <c r="G23" s="1"/>
  <c r="F37"/>
  <c r="G37" s="1"/>
  <c r="F51"/>
  <c r="G51" s="1"/>
  <c r="F65"/>
  <c r="G65" s="1"/>
  <c r="F132" i="7"/>
  <c r="G132" s="1"/>
  <c r="F20" i="20"/>
  <c r="G20" s="1"/>
  <c r="F15" i="22"/>
  <c r="G15" s="1"/>
  <c r="F29"/>
  <c r="G29" s="1"/>
  <c r="F42" i="25"/>
  <c r="G42" s="1"/>
  <c r="F34" i="5"/>
  <c r="G34" s="1"/>
  <c r="F701" i="2"/>
  <c r="F9" i="19"/>
  <c r="G9" s="1"/>
  <c r="F681" i="2"/>
  <c r="F73" i="10"/>
  <c r="G73" s="1"/>
  <c r="F686" i="2"/>
  <c r="F36" i="10"/>
  <c r="G36" s="1"/>
  <c r="F640" i="2"/>
  <c r="F95" i="15"/>
  <c r="G95" s="1"/>
  <c r="F143"/>
  <c r="G143" s="1"/>
  <c r="F108"/>
  <c r="G108" s="1"/>
  <c r="F667" i="2"/>
  <c r="F113" i="20"/>
  <c r="G113" s="1"/>
  <c r="F677" i="2"/>
  <c r="F40" i="15"/>
  <c r="G40" s="1"/>
  <c r="F26"/>
  <c r="G26" s="1"/>
  <c r="F664" i="2"/>
  <c r="F11" i="15"/>
  <c r="G11" s="1"/>
  <c r="F44"/>
  <c r="G44" s="1"/>
  <c r="F607" i="2"/>
  <c r="F56" i="15"/>
  <c r="G56" s="1"/>
  <c r="F631" i="2"/>
  <c r="F27" i="15"/>
  <c r="G27" s="1"/>
  <c r="F57"/>
  <c r="G57" s="1"/>
  <c r="F41"/>
  <c r="G41" s="1"/>
  <c r="F623" i="2"/>
  <c r="F53" i="15"/>
  <c r="G53" s="1"/>
  <c r="F23"/>
  <c r="G23" s="1"/>
  <c r="F37"/>
  <c r="G37" s="1"/>
  <c r="F604" i="2"/>
  <c r="F93" i="15"/>
  <c r="G93" s="1"/>
  <c r="F119"/>
  <c r="G119" s="1"/>
  <c r="G80" i="38" s="1"/>
  <c r="F129" i="15"/>
  <c r="G129" s="1"/>
  <c r="F106"/>
  <c r="G106" s="1"/>
  <c r="F10" i="22"/>
  <c r="G10" s="1"/>
  <c r="F141" i="15"/>
  <c r="G141" s="1"/>
  <c r="F585" i="2"/>
  <c r="F48" i="20"/>
  <c r="G48" s="1"/>
  <c r="G102" i="38" s="1"/>
  <c r="F112" i="20"/>
  <c r="G112" s="1"/>
  <c r="G109" i="38" s="1"/>
  <c r="F539" i="2"/>
  <c r="F9" i="24"/>
  <c r="G9" s="1"/>
  <c r="G115" i="38" s="1"/>
  <c r="F519" i="2"/>
  <c r="F58" i="23"/>
  <c r="G58" s="1"/>
  <c r="F512" i="2"/>
  <c r="F76" i="23"/>
  <c r="G76" s="1"/>
  <c r="F513" i="2"/>
  <c r="F15" i="23"/>
  <c r="G15" s="1"/>
  <c r="F526" i="2"/>
  <c r="F40" i="23"/>
  <c r="G40" s="1"/>
  <c r="F492" i="2"/>
  <c r="F75" i="23"/>
  <c r="G75" s="1"/>
  <c r="F505" i="2"/>
  <c r="F63" i="23"/>
  <c r="G63" s="1"/>
  <c r="F503" i="2"/>
  <c r="F59" i="23"/>
  <c r="G59" s="1"/>
  <c r="F502" i="2"/>
  <c r="F61" i="23"/>
  <c r="G61" s="1"/>
  <c r="F510" i="2"/>
  <c r="F12" i="23"/>
  <c r="G12" s="1"/>
  <c r="F523" i="2"/>
  <c r="F57" i="23"/>
  <c r="G57" s="1"/>
  <c r="F499" i="2"/>
  <c r="F20" i="23"/>
  <c r="G20" s="1"/>
  <c r="F36"/>
  <c r="G36" s="1"/>
  <c r="F507" i="2"/>
  <c r="F11" i="23"/>
  <c r="G11" s="1"/>
  <c r="F487" i="2"/>
  <c r="F26" i="22"/>
  <c r="G26" s="1"/>
  <c r="F12"/>
  <c r="G12" s="1"/>
  <c r="F443" i="2"/>
  <c r="F13" i="21"/>
  <c r="G13" s="1"/>
  <c r="F433" i="2"/>
  <c r="F26" i="21"/>
  <c r="G26" s="1"/>
  <c r="F9"/>
  <c r="G9" s="1"/>
  <c r="F424" i="2"/>
  <c r="F37" i="20"/>
  <c r="G37" s="1"/>
  <c r="F409" i="2"/>
  <c r="F76" i="18"/>
  <c r="G76" s="1"/>
  <c r="F394" i="2"/>
  <c r="F54" i="18"/>
  <c r="G54" s="1"/>
  <c r="F45"/>
  <c r="G45" s="1"/>
  <c r="F396" i="2"/>
  <c r="F11" i="18"/>
  <c r="G11" s="1"/>
  <c r="F407" i="2"/>
  <c r="F9" i="18"/>
  <c r="G9" s="1"/>
  <c r="F405" i="2"/>
  <c r="F33" i="18"/>
  <c r="G33" s="1"/>
  <c r="F398" i="2"/>
  <c r="F66" i="18"/>
  <c r="G66" s="1"/>
  <c r="F43"/>
  <c r="G43" s="1"/>
  <c r="F391" i="2"/>
  <c r="F44" i="18"/>
  <c r="G44" s="1"/>
  <c r="F65"/>
  <c r="G65" s="1"/>
  <c r="F381" i="2"/>
  <c r="F64" i="18"/>
  <c r="G64" s="1"/>
  <c r="G96" i="38" s="1"/>
  <c r="F53" i="18"/>
  <c r="G53" s="1"/>
  <c r="G95" i="38" s="1"/>
  <c r="F77" i="18"/>
  <c r="G77" s="1"/>
  <c r="F368" i="2"/>
  <c r="F46" i="21"/>
  <c r="G46" s="1"/>
  <c r="F360" i="2"/>
  <c r="F44" i="21"/>
  <c r="G44" s="1"/>
  <c r="F375" i="2"/>
  <c r="F42" i="21"/>
  <c r="G42" s="1"/>
  <c r="F351" i="2"/>
  <c r="F13" i="11"/>
  <c r="G13" s="1"/>
  <c r="F319" i="2"/>
  <c r="F48" i="5"/>
  <c r="G48" s="1"/>
  <c r="F111" i="6"/>
  <c r="G111" s="1"/>
  <c r="F139"/>
  <c r="G139" s="1"/>
  <c r="F47" i="10"/>
  <c r="G47" s="1"/>
  <c r="F83"/>
  <c r="G83" s="1"/>
  <c r="F105"/>
  <c r="G105" s="1"/>
  <c r="G50" i="38" s="1"/>
  <c r="F26" i="11"/>
  <c r="G26" s="1"/>
  <c r="F9" i="12"/>
  <c r="G9" s="1"/>
  <c r="F109" i="15"/>
  <c r="G109" s="1"/>
  <c r="F144"/>
  <c r="G144" s="1"/>
  <c r="F90" i="20"/>
  <c r="G90" s="1"/>
  <c r="G107" i="38" s="1"/>
  <c r="F13" i="22"/>
  <c r="G13" s="1"/>
  <c r="F27"/>
  <c r="G27" s="1"/>
  <c r="F34" i="23"/>
  <c r="G34" s="1"/>
  <c r="F54"/>
  <c r="G54" s="1"/>
  <c r="F10" i="25"/>
  <c r="G10" s="1"/>
  <c r="F9" i="5"/>
  <c r="G9" s="1"/>
  <c r="F24" i="6"/>
  <c r="G24" s="1"/>
  <c r="F52"/>
  <c r="G52" s="1"/>
  <c r="F63" i="7"/>
  <c r="G63" s="1"/>
  <c r="F89"/>
  <c r="G89" s="1"/>
  <c r="F115"/>
  <c r="G115" s="1"/>
  <c r="F48" i="9"/>
  <c r="G48" s="1"/>
  <c r="F94" i="10"/>
  <c r="G94" s="1"/>
  <c r="F24" i="12"/>
  <c r="G24" s="1"/>
  <c r="F130" i="15"/>
  <c r="G130" s="1"/>
  <c r="F19" i="20"/>
  <c r="G19" s="1"/>
  <c r="F35" i="5"/>
  <c r="G35" s="1"/>
  <c r="F97" i="6"/>
  <c r="G97" s="1"/>
  <c r="F125"/>
  <c r="G125" s="1"/>
  <c r="F10" i="7"/>
  <c r="G10" s="1"/>
  <c r="F36"/>
  <c r="G36" s="1"/>
  <c r="F76"/>
  <c r="G76" s="1"/>
  <c r="F102"/>
  <c r="G102" s="1"/>
  <c r="F23" i="9"/>
  <c r="G23" s="1"/>
  <c r="F35"/>
  <c r="G35" s="1"/>
  <c r="F74" i="11"/>
  <c r="G74" s="1"/>
  <c r="F61" i="12"/>
  <c r="G61" s="1"/>
  <c r="F29" i="20"/>
  <c r="G29" s="1"/>
  <c r="F14" i="21"/>
  <c r="G14" s="1"/>
  <c r="F22" i="5"/>
  <c r="G22" s="1"/>
  <c r="F10" i="6"/>
  <c r="G10" s="1"/>
  <c r="F38"/>
  <c r="G38" s="1"/>
  <c r="F66"/>
  <c r="G66" s="1"/>
  <c r="F82"/>
  <c r="G82" s="1"/>
  <c r="F23" i="7"/>
  <c r="G23" s="1"/>
  <c r="F50"/>
  <c r="G50" s="1"/>
  <c r="F131"/>
  <c r="G131" s="1"/>
  <c r="F9" i="8"/>
  <c r="G9" s="1"/>
  <c r="F10" i="9"/>
  <c r="G10" s="1"/>
  <c r="F10" i="10"/>
  <c r="G10" s="1"/>
  <c r="F22"/>
  <c r="G22" s="1"/>
  <c r="F34"/>
  <c r="G34" s="1"/>
  <c r="F70"/>
  <c r="G70" s="1"/>
  <c r="F91" i="11"/>
  <c r="G91" s="1"/>
  <c r="F96" i="15"/>
  <c r="G96" s="1"/>
  <c r="F29" i="21"/>
  <c r="G29" s="1"/>
  <c r="F19" i="23"/>
  <c r="G19" s="1"/>
  <c r="F39" i="25"/>
  <c r="G39" s="1"/>
  <c r="F315" i="2"/>
  <c r="F22" i="7"/>
  <c r="G22" s="1"/>
  <c r="F62"/>
  <c r="G62" s="1"/>
  <c r="F88"/>
  <c r="G88" s="1"/>
  <c r="G33" i="38" s="1"/>
  <c r="F114" i="7"/>
  <c r="G114" s="1"/>
  <c r="F130"/>
  <c r="G130" s="1"/>
  <c r="F9" i="9"/>
  <c r="G9" s="1"/>
  <c r="F47"/>
  <c r="G47" s="1"/>
  <c r="G41" i="38" s="1"/>
  <c r="F21" i="10"/>
  <c r="G21" s="1"/>
  <c r="F25" i="12"/>
  <c r="G25" s="1"/>
  <c r="F9" i="7"/>
  <c r="G9" s="1"/>
  <c r="F35"/>
  <c r="G35" s="1"/>
  <c r="F22" i="9"/>
  <c r="G22" s="1"/>
  <c r="F46" i="10"/>
  <c r="G46" s="1"/>
  <c r="F75" i="11"/>
  <c r="G75" s="1"/>
  <c r="F10" i="12"/>
  <c r="G10" s="1"/>
  <c r="F49" i="7"/>
  <c r="G49" s="1"/>
  <c r="F9" i="10"/>
  <c r="G9" s="1"/>
  <c r="F33"/>
  <c r="G33" s="1"/>
  <c r="F62" i="12"/>
  <c r="G62" s="1"/>
  <c r="F22" i="18"/>
  <c r="G22" s="1"/>
  <c r="F75" i="7"/>
  <c r="G75" s="1"/>
  <c r="F101"/>
  <c r="G101" s="1"/>
  <c r="F34" i="9"/>
  <c r="G34" s="1"/>
  <c r="F27" i="11"/>
  <c r="G27" s="1"/>
  <c r="F304" i="2"/>
  <c r="F80" i="6"/>
  <c r="G80" s="1"/>
  <c r="F95" i="11"/>
  <c r="G95" s="1"/>
  <c r="F302" i="2"/>
  <c r="F77" i="7"/>
  <c r="G77" s="1"/>
  <c r="F300" i="2"/>
  <c r="F51" i="7"/>
  <c r="G51" s="1"/>
  <c r="F298" i="2"/>
  <c r="F64" i="7"/>
  <c r="G64" s="1"/>
  <c r="F248" i="2"/>
  <c r="F67" i="16"/>
  <c r="G67" s="1"/>
  <c r="F25"/>
  <c r="G25" s="1"/>
  <c r="F11"/>
  <c r="G11" s="1"/>
  <c r="F41"/>
  <c r="G41" s="1"/>
  <c r="F283" i="2"/>
  <c r="F28" i="16"/>
  <c r="G28" s="1"/>
  <c r="F12"/>
  <c r="G12" s="1"/>
  <c r="F42"/>
  <c r="G42" s="1"/>
  <c r="F70"/>
  <c r="G70" s="1"/>
  <c r="F272" i="2"/>
  <c r="F53" i="16"/>
  <c r="G53" s="1"/>
  <c r="F72"/>
  <c r="G72" s="1"/>
  <c r="F241" i="2"/>
  <c r="F74" i="16"/>
  <c r="G74" s="1"/>
  <c r="F55"/>
  <c r="G55" s="1"/>
  <c r="F247" i="2"/>
  <c r="F9" i="16"/>
  <c r="G9" s="1"/>
  <c r="F39"/>
  <c r="G39" s="1"/>
  <c r="F71"/>
  <c r="G71" s="1"/>
  <c r="F29"/>
  <c r="G29" s="1"/>
  <c r="F237" i="2"/>
  <c r="F57" i="20"/>
  <c r="G57" s="1"/>
  <c r="F845" i="2"/>
  <c r="L20" i="26"/>
  <c r="F838" i="2"/>
  <c r="F83" i="20"/>
  <c r="G83" s="1"/>
  <c r="F763" i="2"/>
  <c r="L12" i="26"/>
  <c r="F759" i="2"/>
  <c r="L16" i="26"/>
  <c r="F741" i="2"/>
  <c r="L11" i="26"/>
  <c r="F166" i="2"/>
  <c r="F13" i="17"/>
  <c r="G13" s="1"/>
  <c r="F28"/>
  <c r="G28" s="1"/>
  <c r="F44"/>
  <c r="G44" s="1"/>
  <c r="F141" i="2"/>
  <c r="F66" i="20"/>
  <c r="G66" s="1"/>
  <c r="F148" i="2"/>
  <c r="F129" i="7"/>
  <c r="G129" s="1"/>
  <c r="F52" i="11"/>
  <c r="G52" s="1"/>
  <c r="F63"/>
  <c r="G63" s="1"/>
  <c r="F146" i="2"/>
  <c r="F41" i="11"/>
  <c r="G41" s="1"/>
  <c r="F128" i="2"/>
  <c r="F22" i="14"/>
  <c r="G22" s="1"/>
  <c r="G68" i="38" s="1"/>
  <c r="F11" i="14"/>
  <c r="G11" s="1"/>
  <c r="F44"/>
  <c r="G44" s="1"/>
  <c r="G70" i="38" s="1"/>
  <c r="F119" i="2"/>
  <c r="F10" i="14"/>
  <c r="G10" s="1"/>
  <c r="F34"/>
  <c r="G34" s="1"/>
  <c r="F55"/>
  <c r="G55" s="1"/>
  <c r="F258" i="2"/>
  <c r="F256"/>
  <c r="F285"/>
  <c r="G34" i="38" l="1"/>
  <c r="G92"/>
  <c r="G43"/>
  <c r="G38"/>
  <c r="G49"/>
  <c r="G62"/>
  <c r="G13"/>
  <c r="G112"/>
  <c r="G119"/>
  <c r="G46"/>
  <c r="G35"/>
  <c r="G40"/>
  <c r="G42"/>
  <c r="G45"/>
  <c r="G29"/>
  <c r="G122"/>
  <c r="G37"/>
  <c r="G48"/>
  <c r="G73"/>
  <c r="G91"/>
  <c r="G44"/>
  <c r="G39"/>
  <c r="G27"/>
  <c r="G28"/>
  <c r="G63" i="20"/>
  <c r="F104" i="38" s="1"/>
  <c r="G104"/>
  <c r="G54" i="20"/>
  <c r="F103" i="38" s="1"/>
  <c r="G103"/>
  <c r="G31"/>
  <c r="G63"/>
  <c r="G59"/>
  <c r="G94"/>
  <c r="G97"/>
  <c r="G110"/>
  <c r="G116"/>
  <c r="G82"/>
  <c r="G79"/>
  <c r="G20"/>
  <c r="G18"/>
  <c r="G120"/>
  <c r="G25"/>
  <c r="G14"/>
  <c r="G23"/>
  <c r="G51"/>
  <c r="G117"/>
  <c r="G69"/>
  <c r="G53"/>
  <c r="G90"/>
  <c r="G88"/>
  <c r="G106"/>
  <c r="G55"/>
  <c r="G76"/>
  <c r="G75"/>
  <c r="G22"/>
  <c r="G16"/>
  <c r="G36"/>
  <c r="G67"/>
  <c r="G16" i="20"/>
  <c r="F100" i="38" s="1"/>
  <c r="G100"/>
  <c r="G6" i="19"/>
  <c r="F98" i="38" s="1"/>
  <c r="G98"/>
  <c r="G87"/>
  <c r="G32"/>
  <c r="G57"/>
  <c r="G56"/>
  <c r="G60"/>
  <c r="G111"/>
  <c r="G81"/>
  <c r="G78"/>
  <c r="G15"/>
  <c r="G21"/>
  <c r="G19"/>
  <c r="G17"/>
  <c r="G26"/>
  <c r="G24"/>
  <c r="G30"/>
  <c r="G52"/>
  <c r="G118"/>
  <c r="G71"/>
  <c r="G54"/>
  <c r="G89"/>
  <c r="G47"/>
  <c r="G66"/>
  <c r="G93"/>
  <c r="G114"/>
  <c r="G121"/>
  <c r="G77"/>
  <c r="F277" i="2"/>
  <c r="F259"/>
  <c r="F291"/>
  <c r="F13" i="15"/>
  <c r="G13" s="1"/>
  <c r="G72" i="38" s="1"/>
  <c r="F643" i="2"/>
  <c r="F43" i="15"/>
  <c r="G43" s="1"/>
  <c r="G74" i="38" s="1"/>
  <c r="F289" i="2"/>
  <c r="F829"/>
  <c r="C15" i="36"/>
  <c r="T9" i="26"/>
  <c r="T11"/>
  <c r="T13"/>
  <c r="T6"/>
  <c r="T8"/>
  <c r="T10"/>
  <c r="T12"/>
  <c r="T14"/>
  <c r="T7"/>
  <c r="X7"/>
  <c r="X9"/>
  <c r="X11"/>
  <c r="X13"/>
  <c r="X6"/>
  <c r="X10"/>
  <c r="X14"/>
  <c r="X8"/>
  <c r="X12"/>
  <c r="I227" i="1"/>
  <c r="F128" i="29"/>
  <c r="V6" i="26"/>
  <c r="V13"/>
  <c r="V11"/>
  <c r="V9"/>
  <c r="V7"/>
  <c r="V14"/>
  <c r="V12"/>
  <c r="V10"/>
  <c r="V8"/>
  <c r="G79" i="20"/>
  <c r="F106" i="38" s="1"/>
  <c r="F104" i="29"/>
  <c r="F766" i="2"/>
  <c r="D31" i="36"/>
  <c r="L14" i="26"/>
  <c r="F276" i="2"/>
  <c r="F66" i="16"/>
  <c r="G66" s="1"/>
  <c r="G85" i="38" s="1"/>
  <c r="F24" i="16"/>
  <c r="G24" s="1"/>
  <c r="G84" i="38" s="1"/>
  <c r="F40" i="16"/>
  <c r="G40" s="1"/>
  <c r="G86" i="38" s="1"/>
  <c r="F10" i="16"/>
  <c r="G10" s="1"/>
  <c r="G83" i="38" s="1"/>
  <c r="S44" i="26"/>
  <c r="W44" s="1"/>
  <c r="S43"/>
  <c r="W43" s="1"/>
  <c r="T43"/>
  <c r="S42"/>
  <c r="T42"/>
  <c r="T44"/>
  <c r="T24"/>
  <c r="T25"/>
  <c r="T27"/>
  <c r="T29"/>
  <c r="T31"/>
  <c r="T33"/>
  <c r="T35"/>
  <c r="T37"/>
  <c r="T39"/>
  <c r="T41"/>
  <c r="T46"/>
  <c r="T16"/>
  <c r="T18"/>
  <c r="T20"/>
  <c r="T22"/>
  <c r="T15"/>
  <c r="S26"/>
  <c r="S28"/>
  <c r="S30"/>
  <c r="S32"/>
  <c r="S34"/>
  <c r="S36"/>
  <c r="S38"/>
  <c r="S40"/>
  <c r="S45"/>
  <c r="S47"/>
  <c r="S16"/>
  <c r="S18"/>
  <c r="S20"/>
  <c r="S22"/>
  <c r="S15"/>
  <c r="T26"/>
  <c r="T28"/>
  <c r="T30"/>
  <c r="T32"/>
  <c r="T34"/>
  <c r="T36"/>
  <c r="T38"/>
  <c r="T40"/>
  <c r="T45"/>
  <c r="T47"/>
  <c r="T17"/>
  <c r="T19"/>
  <c r="T21"/>
  <c r="T23"/>
  <c r="S25"/>
  <c r="S27"/>
  <c r="S29"/>
  <c r="S31"/>
  <c r="S33"/>
  <c r="S35"/>
  <c r="S37"/>
  <c r="S39"/>
  <c r="S41"/>
  <c r="S46"/>
  <c r="S24"/>
  <c r="S17"/>
  <c r="S19"/>
  <c r="S21"/>
  <c r="S23"/>
  <c r="X43"/>
  <c r="X42"/>
  <c r="X44"/>
  <c r="X25"/>
  <c r="X27"/>
  <c r="X29"/>
  <c r="X31"/>
  <c r="X33"/>
  <c r="X35"/>
  <c r="X37"/>
  <c r="X39"/>
  <c r="X41"/>
  <c r="X46"/>
  <c r="X16"/>
  <c r="X18"/>
  <c r="X20"/>
  <c r="X22"/>
  <c r="X15"/>
  <c r="X24"/>
  <c r="X28"/>
  <c r="X32"/>
  <c r="X36"/>
  <c r="X40"/>
  <c r="X47"/>
  <c r="X19"/>
  <c r="X23"/>
  <c r="X26"/>
  <c r="X30"/>
  <c r="X34"/>
  <c r="X38"/>
  <c r="X45"/>
  <c r="X17"/>
  <c r="X21"/>
  <c r="S9"/>
  <c r="S11"/>
  <c r="S13"/>
  <c r="S7"/>
  <c r="S6"/>
  <c r="S8"/>
  <c r="S10"/>
  <c r="S12"/>
  <c r="S14"/>
  <c r="V42"/>
  <c r="V44"/>
  <c r="V43"/>
  <c r="V40"/>
  <c r="V36"/>
  <c r="V41"/>
  <c r="V37"/>
  <c r="V15"/>
  <c r="V32"/>
  <c r="V30"/>
  <c r="V28"/>
  <c r="V26"/>
  <c r="V24"/>
  <c r="V22"/>
  <c r="V20"/>
  <c r="V18"/>
  <c r="V16"/>
  <c r="V47"/>
  <c r="V38"/>
  <c r="V45"/>
  <c r="V34"/>
  <c r="V46"/>
  <c r="V39"/>
  <c r="V35"/>
  <c r="V33"/>
  <c r="V31"/>
  <c r="V29"/>
  <c r="V27"/>
  <c r="V25"/>
  <c r="V23"/>
  <c r="V21"/>
  <c r="V19"/>
  <c r="V17"/>
  <c r="F103" i="29"/>
  <c r="F748" i="2"/>
  <c r="F98" i="29" l="1"/>
  <c r="I169" i="1"/>
  <c r="I163"/>
  <c r="F100" i="29"/>
  <c r="I172" i="1"/>
  <c r="I173"/>
  <c r="F745" i="2"/>
  <c r="F746"/>
  <c r="F749"/>
  <c r="F750"/>
  <c r="F755"/>
  <c r="F756"/>
  <c r="W14" i="26"/>
  <c r="W10"/>
  <c r="W6"/>
  <c r="W13"/>
  <c r="W9"/>
  <c r="W23"/>
  <c r="W19"/>
  <c r="W24"/>
  <c r="W41"/>
  <c r="W37"/>
  <c r="W33"/>
  <c r="W29"/>
  <c r="W25"/>
  <c r="W22"/>
  <c r="W18"/>
  <c r="W47"/>
  <c r="W40"/>
  <c r="W36"/>
  <c r="W32"/>
  <c r="W28"/>
  <c r="W42"/>
  <c r="F11" i="36"/>
  <c r="M11" s="1"/>
  <c r="N11" s="1"/>
  <c r="F15"/>
  <c r="M15" s="1"/>
  <c r="N15" s="1"/>
  <c r="F19"/>
  <c r="M19" s="1"/>
  <c r="N19" s="1"/>
  <c r="F12"/>
  <c r="M12" s="1"/>
  <c r="N12" s="1"/>
  <c r="F16"/>
  <c r="M16" s="1"/>
  <c r="N16" s="1"/>
  <c r="F9"/>
  <c r="M9" s="1"/>
  <c r="N9" s="1"/>
  <c r="F8"/>
  <c r="M8" s="1"/>
  <c r="N8" s="1"/>
  <c r="F13"/>
  <c r="M13" s="1"/>
  <c r="N13" s="1"/>
  <c r="F17"/>
  <c r="M17" s="1"/>
  <c r="N17" s="1"/>
  <c r="F10"/>
  <c r="M10" s="1"/>
  <c r="N10" s="1"/>
  <c r="F14"/>
  <c r="M14" s="1"/>
  <c r="N14" s="1"/>
  <c r="F18"/>
  <c r="M18" s="1"/>
  <c r="N18" s="1"/>
  <c r="F106" i="29"/>
  <c r="I175" i="1"/>
  <c r="F625" i="2"/>
  <c r="F11" i="22"/>
  <c r="G11" s="1"/>
  <c r="G113" i="38" s="1"/>
  <c r="W12" i="26"/>
  <c r="W8"/>
  <c r="W7"/>
  <c r="W11"/>
  <c r="W21"/>
  <c r="W17"/>
  <c r="W46"/>
  <c r="W39"/>
  <c r="W35"/>
  <c r="W31"/>
  <c r="W27"/>
  <c r="W15"/>
  <c r="W20"/>
  <c r="W16"/>
  <c r="W45"/>
  <c r="W38"/>
  <c r="W34"/>
  <c r="W30"/>
  <c r="W26"/>
  <c r="Y44"/>
  <c r="Y43"/>
  <c r="Y42"/>
  <c r="Y17"/>
  <c r="Y19"/>
  <c r="Y21"/>
  <c r="Y23"/>
  <c r="Y25"/>
  <c r="Y27"/>
  <c r="Y29"/>
  <c r="Y31"/>
  <c r="Y33"/>
  <c r="Y35"/>
  <c r="Y37"/>
  <c r="Y39"/>
  <c r="Y41"/>
  <c r="Y46"/>
  <c r="Y15"/>
  <c r="Y8"/>
  <c r="Y10"/>
  <c r="Y12"/>
  <c r="Y14"/>
  <c r="Y18"/>
  <c r="Y22"/>
  <c r="Y26"/>
  <c r="Y30"/>
  <c r="Y34"/>
  <c r="Y38"/>
  <c r="Y45"/>
  <c r="Y7"/>
  <c r="Y11"/>
  <c r="Y6"/>
  <c r="Y16"/>
  <c r="Y20"/>
  <c r="Y24"/>
  <c r="Y28"/>
  <c r="Y32"/>
  <c r="Y36"/>
  <c r="Y40"/>
  <c r="Y47"/>
  <c r="Y9"/>
  <c r="Y13"/>
  <c r="J15" i="36"/>
  <c r="L15"/>
  <c r="K15"/>
  <c r="F626" i="2"/>
  <c r="F456" l="1"/>
  <c r="F627"/>
  <c r="O15" i="36"/>
  <c r="Q15" s="1"/>
  <c r="F831" i="2" l="1"/>
  <c r="F830" l="1"/>
  <c r="C19" i="36"/>
  <c r="F558" i="2" l="1"/>
  <c r="F546"/>
  <c r="D29" i="36"/>
  <c r="F712" i="2"/>
  <c r="L8" i="26"/>
  <c r="F26" i="2"/>
  <c r="F34" i="20"/>
  <c r="G34" s="1"/>
  <c r="G101" i="38" s="1"/>
  <c r="F9" i="20"/>
  <c r="G9" s="1"/>
  <c r="J19" i="36"/>
  <c r="K19"/>
  <c r="L19"/>
  <c r="G6" i="20" l="1"/>
  <c r="F99" i="38" s="1"/>
  <c r="G99"/>
  <c r="U44" i="26"/>
  <c r="Z44" s="1"/>
  <c r="AA44" s="1"/>
  <c r="G152" i="29" s="1"/>
  <c r="U43" i="26"/>
  <c r="Z43" s="1"/>
  <c r="AA43" s="1"/>
  <c r="G151" i="29" s="1"/>
  <c r="U16" i="26"/>
  <c r="Z16" s="1"/>
  <c r="AA16" s="1"/>
  <c r="E145" i="29" s="1"/>
  <c r="U22" i="26"/>
  <c r="Z22" s="1"/>
  <c r="AA22" s="1"/>
  <c r="E151" i="29" s="1"/>
  <c r="U8" i="26"/>
  <c r="Z8" s="1"/>
  <c r="AA8" s="1"/>
  <c r="E137" i="29" s="1"/>
  <c r="U29" i="26"/>
  <c r="Z29" s="1"/>
  <c r="AA29" s="1"/>
  <c r="G137" i="29" s="1"/>
  <c r="U21" i="26"/>
  <c r="Z21" s="1"/>
  <c r="AA21" s="1"/>
  <c r="E150" i="29" s="1"/>
  <c r="U13" i="26"/>
  <c r="Z13" s="1"/>
  <c r="AA13" s="1"/>
  <c r="E142" i="29" s="1"/>
  <c r="U34" i="26"/>
  <c r="Z34" s="1"/>
  <c r="AA34" s="1"/>
  <c r="G142" i="29" s="1"/>
  <c r="U38" i="26"/>
  <c r="Z38" s="1"/>
  <c r="AA38" s="1"/>
  <c r="G146" i="29" s="1"/>
  <c r="U45" i="26"/>
  <c r="Z45" s="1"/>
  <c r="AA45" s="1"/>
  <c r="G153" i="29" s="1"/>
  <c r="U7" i="26"/>
  <c r="Z7" s="1"/>
  <c r="AA7" s="1"/>
  <c r="E136" i="29" s="1"/>
  <c r="U20" i="26"/>
  <c r="Z20" s="1"/>
  <c r="AA20" s="1"/>
  <c r="E149" i="29" s="1"/>
  <c r="U26" i="26"/>
  <c r="Z26" s="1"/>
  <c r="AA26" s="1"/>
  <c r="E155" i="29" s="1"/>
  <c r="U10" i="26"/>
  <c r="Z10" s="1"/>
  <c r="AA10" s="1"/>
  <c r="E139" i="29" s="1"/>
  <c r="U27" i="26"/>
  <c r="Z27" s="1"/>
  <c r="AA27" s="1"/>
  <c r="G135" i="29" s="1"/>
  <c r="U19" i="26"/>
  <c r="Z19" s="1"/>
  <c r="AA19" s="1"/>
  <c r="E148" i="29" s="1"/>
  <c r="U11" i="26"/>
  <c r="Z11" s="1"/>
  <c r="AA11" s="1"/>
  <c r="E140" i="29" s="1"/>
  <c r="U37" i="26"/>
  <c r="Z37" s="1"/>
  <c r="AA37" s="1"/>
  <c r="G145" i="29" s="1"/>
  <c r="U41" i="26"/>
  <c r="Z41" s="1"/>
  <c r="AA41" s="1"/>
  <c r="G149" i="29" s="1"/>
  <c r="U6" i="26"/>
  <c r="Z6" s="1"/>
  <c r="AA6" s="1"/>
  <c r="E135" i="29" s="1"/>
  <c r="U42" i="26"/>
  <c r="Z42" s="1"/>
  <c r="AA42" s="1"/>
  <c r="G150" i="29" s="1"/>
  <c r="U32" i="26"/>
  <c r="Z32" s="1"/>
  <c r="AA32" s="1"/>
  <c r="G140" i="29" s="1"/>
  <c r="U30" i="26"/>
  <c r="Z30" s="1"/>
  <c r="AA30" s="1"/>
  <c r="G138" i="29" s="1"/>
  <c r="U14" i="26"/>
  <c r="Z14" s="1"/>
  <c r="AA14" s="1"/>
  <c r="E143" i="29" s="1"/>
  <c r="U33" i="26"/>
  <c r="Z33" s="1"/>
  <c r="AA33" s="1"/>
  <c r="G141" i="29" s="1"/>
  <c r="U25" i="26"/>
  <c r="Z25" s="1"/>
  <c r="AA25" s="1"/>
  <c r="E154" i="29" s="1"/>
  <c r="U17" i="26"/>
  <c r="Z17" s="1"/>
  <c r="AA17" s="1"/>
  <c r="E146" i="29" s="1"/>
  <c r="U9" i="26"/>
  <c r="Z9" s="1"/>
  <c r="AA9" s="1"/>
  <c r="E138" i="29" s="1"/>
  <c r="U36" i="26"/>
  <c r="Z36" s="1"/>
  <c r="AA36" s="1"/>
  <c r="G144" i="29" s="1"/>
  <c r="U40" i="26"/>
  <c r="Z40" s="1"/>
  <c r="AA40" s="1"/>
  <c r="G148" i="29" s="1"/>
  <c r="U47" i="26"/>
  <c r="Z47" s="1"/>
  <c r="AA47" s="1"/>
  <c r="G155" i="29" s="1"/>
  <c r="U28" i="26"/>
  <c r="Z28" s="1"/>
  <c r="AA28" s="1"/>
  <c r="G136" i="29" s="1"/>
  <c r="U12" i="26"/>
  <c r="Z12" s="1"/>
  <c r="AA12" s="1"/>
  <c r="E141" i="29" s="1"/>
  <c r="U18" i="26"/>
  <c r="Z18" s="1"/>
  <c r="AA18" s="1"/>
  <c r="E147" i="29" s="1"/>
  <c r="U31" i="26"/>
  <c r="Z31" s="1"/>
  <c r="AA31" s="1"/>
  <c r="G139" i="29" s="1"/>
  <c r="U23" i="26"/>
  <c r="Z23" s="1"/>
  <c r="AA23" s="1"/>
  <c r="E152" i="29" s="1"/>
  <c r="U15" i="26"/>
  <c r="Z15" s="1"/>
  <c r="AA15" s="1"/>
  <c r="E144" i="29" s="1"/>
  <c r="U35" i="26"/>
  <c r="Z35" s="1"/>
  <c r="AA35" s="1"/>
  <c r="G143" i="29" s="1"/>
  <c r="U39" i="26"/>
  <c r="Z39" s="1"/>
  <c r="AA39" s="1"/>
  <c r="G147" i="29" s="1"/>
  <c r="U46" i="26"/>
  <c r="Z46" s="1"/>
  <c r="AA46" s="1"/>
  <c r="G154" i="29" s="1"/>
  <c r="U24" i="26"/>
  <c r="Z24" s="1"/>
  <c r="AA24" s="1"/>
  <c r="E153" i="29" s="1"/>
  <c r="O19" i="36"/>
  <c r="Q19" s="1"/>
  <c r="F715" i="2"/>
  <c r="D28" i="36"/>
  <c r="F15" i="15"/>
  <c r="G15" s="1"/>
  <c r="H72" i="38" s="1"/>
  <c r="F29" i="15"/>
  <c r="G29" s="1"/>
  <c r="H73" i="38" s="1"/>
  <c r="F46" i="15"/>
  <c r="G46" s="1"/>
  <c r="H74" i="38" s="1"/>
  <c r="F59" i="15"/>
  <c r="G59" s="1"/>
  <c r="H75" i="38" s="1"/>
  <c r="F83" i="15"/>
  <c r="G83" s="1"/>
  <c r="H77" i="38" s="1"/>
  <c r="F111" i="15"/>
  <c r="G111" s="1"/>
  <c r="H79" i="38" s="1"/>
  <c r="F15" i="16"/>
  <c r="G15" s="1"/>
  <c r="H83" i="38" s="1"/>
  <c r="F30" i="17"/>
  <c r="G30" s="1"/>
  <c r="H89" i="38" s="1"/>
  <c r="F46" i="17"/>
  <c r="G46" s="1"/>
  <c r="H90" i="38" s="1"/>
  <c r="F31" i="22"/>
  <c r="G31" s="1"/>
  <c r="H114" i="38" s="1"/>
  <c r="F22" i="23"/>
  <c r="G22" s="1"/>
  <c r="H116" i="38" s="1"/>
  <c r="F49" i="21"/>
  <c r="G49" s="1"/>
  <c r="H112" i="38" s="1"/>
  <c r="F17" i="22"/>
  <c r="G17" s="1"/>
  <c r="H113" i="38" s="1"/>
  <c r="F72" i="15"/>
  <c r="G72" s="1"/>
  <c r="H76" i="38" s="1"/>
  <c r="F98" i="15"/>
  <c r="G98" s="1"/>
  <c r="H78" i="38" s="1"/>
  <c r="F31" i="16"/>
  <c r="G31" s="1"/>
  <c r="H84" i="38" s="1"/>
  <c r="F46" i="16"/>
  <c r="G46" s="1"/>
  <c r="H86" i="38" s="1"/>
  <c r="F57" i="16"/>
  <c r="G57" s="1"/>
  <c r="H87" i="38" s="1"/>
  <c r="F15" i="17"/>
  <c r="G15" s="1"/>
  <c r="H88" i="38" s="1"/>
  <c r="F33" i="21"/>
  <c r="G33" s="1"/>
  <c r="H111" i="38" s="1"/>
  <c r="F42" i="23"/>
  <c r="G42" s="1"/>
  <c r="H117" i="38" s="1"/>
  <c r="F79" i="23"/>
  <c r="G79" s="1"/>
  <c r="H119" i="38" s="1"/>
  <c r="F13" i="24"/>
  <c r="G13" s="1"/>
  <c r="H115" i="38" s="1"/>
  <c r="F121" i="15"/>
  <c r="G121" s="1"/>
  <c r="H80" i="38" s="1"/>
  <c r="F133" i="15"/>
  <c r="G133" s="1"/>
  <c r="H81" i="38" s="1"/>
  <c r="F146" i="15"/>
  <c r="G146" s="1"/>
  <c r="H82" i="38" s="1"/>
  <c r="F76" i="16"/>
  <c r="G76" s="1"/>
  <c r="H85" i="38" s="1"/>
  <c r="F18" i="21"/>
  <c r="G18" s="1"/>
  <c r="H110" i="38" s="1"/>
  <c r="F65" i="23"/>
  <c r="G65" s="1"/>
  <c r="H118" i="38" s="1"/>
  <c r="I168" i="1"/>
  <c r="F99" i="29" l="1"/>
  <c r="I44" i="26"/>
  <c r="G251" i="1"/>
  <c r="G240"/>
  <c r="I33" i="26"/>
  <c r="D249" i="1"/>
  <c r="E42" i="26"/>
  <c r="D244" i="1"/>
  <c r="E37" i="26"/>
  <c r="G233" i="1"/>
  <c r="I26" i="26"/>
  <c r="I38"/>
  <c r="G245" i="1"/>
  <c r="E28" i="26"/>
  <c r="D235" i="1"/>
  <c r="D251"/>
  <c r="E44" i="26"/>
  <c r="E33"/>
  <c r="D240" i="1"/>
  <c r="G237"/>
  <c r="I30" i="26"/>
  <c r="E25"/>
  <c r="D232" i="1"/>
  <c r="I35" i="26"/>
  <c r="G242" i="1"/>
  <c r="D245"/>
  <c r="E38" i="26"/>
  <c r="D236" i="1"/>
  <c r="E29" i="26"/>
  <c r="D246" i="1"/>
  <c r="E39" i="26"/>
  <c r="G250" i="1"/>
  <c r="I43" i="26"/>
  <c r="G239" i="1"/>
  <c r="I32" i="26"/>
  <c r="E40"/>
  <c r="D247" i="1"/>
  <c r="D234"/>
  <c r="E27" i="26"/>
  <c r="E35"/>
  <c r="D242" i="1"/>
  <c r="I42" i="26"/>
  <c r="G249" i="1"/>
  <c r="E43" i="26"/>
  <c r="D250" i="1"/>
  <c r="G244"/>
  <c r="I37" i="26"/>
  <c r="D241" i="1"/>
  <c r="E34" i="26"/>
  <c r="G236" i="1"/>
  <c r="I29" i="26"/>
  <c r="E31"/>
  <c r="D238" i="1"/>
  <c r="I45" i="26"/>
  <c r="G252" i="1"/>
  <c r="G241"/>
  <c r="I34" i="26"/>
  <c r="E36"/>
  <c r="D243" i="1"/>
  <c r="I31" i="26"/>
  <c r="G238" i="1"/>
  <c r="I28" i="26"/>
  <c r="G235" i="1"/>
  <c r="G247"/>
  <c r="I40" i="26"/>
  <c r="I39"/>
  <c r="G246" i="1"/>
  <c r="D237"/>
  <c r="E30" i="26"/>
  <c r="G232" i="1"/>
  <c r="I25" i="26"/>
  <c r="E45"/>
  <c r="D252" i="1"/>
  <c r="D233"/>
  <c r="E26" i="26"/>
  <c r="I36"/>
  <c r="G243" i="1"/>
  <c r="D239"/>
  <c r="E32" i="26"/>
  <c r="I27"/>
  <c r="G234" i="1"/>
  <c r="E41" i="26"/>
  <c r="D248" i="1"/>
  <c r="I41" i="26"/>
  <c r="G248" i="1"/>
  <c r="F795" i="2"/>
  <c r="F810"/>
  <c r="C16" i="36"/>
  <c r="C8"/>
  <c r="C13"/>
  <c r="F814" i="2"/>
  <c r="F737"/>
  <c r="F800"/>
  <c r="F789"/>
  <c r="C10" i="36"/>
  <c r="L10" s="1"/>
  <c r="F808" i="2" l="1"/>
  <c r="F735"/>
  <c r="L13" i="36"/>
  <c r="K13"/>
  <c r="J13"/>
  <c r="J16"/>
  <c r="L16"/>
  <c r="K16"/>
  <c r="K8"/>
  <c r="J8"/>
  <c r="L8"/>
  <c r="C9"/>
  <c r="J10"/>
  <c r="F816" i="2"/>
  <c r="C12" i="36"/>
  <c r="C14"/>
  <c r="C11"/>
  <c r="F771" i="2"/>
  <c r="K10" i="36"/>
  <c r="C18"/>
  <c r="C17"/>
  <c r="F796" i="2" l="1"/>
  <c r="J14" i="36"/>
  <c r="K14"/>
  <c r="L14"/>
  <c r="L9"/>
  <c r="J9"/>
  <c r="K9"/>
  <c r="O8"/>
  <c r="Q8" s="1"/>
  <c r="O13"/>
  <c r="Q13" s="1"/>
  <c r="L17"/>
  <c r="K17"/>
  <c r="J17"/>
  <c r="K18"/>
  <c r="L18"/>
  <c r="J18"/>
  <c r="K11"/>
  <c r="J11"/>
  <c r="L11"/>
  <c r="K12"/>
  <c r="L12"/>
  <c r="J12"/>
  <c r="O10"/>
  <c r="Q10" s="1"/>
  <c r="O16"/>
  <c r="Q16" s="1"/>
  <c r="F772" i="2" l="1"/>
  <c r="F811"/>
  <c r="O17" i="36"/>
  <c r="Q17" s="1"/>
  <c r="O9"/>
  <c r="Q9" s="1"/>
  <c r="F801" i="2"/>
  <c r="O14" i="36"/>
  <c r="Q14" s="1"/>
  <c r="F54" i="3"/>
  <c r="G54" s="1"/>
  <c r="F17" i="15"/>
  <c r="G17" s="1"/>
  <c r="F135"/>
  <c r="G135" s="1"/>
  <c r="F32" i="17"/>
  <c r="G32" s="1"/>
  <c r="F26" i="18"/>
  <c r="G26" s="1"/>
  <c r="F31" i="25"/>
  <c r="G31" s="1"/>
  <c r="F44" i="12"/>
  <c r="G44" s="1"/>
  <c r="F74" i="15"/>
  <c r="G74" s="1"/>
  <c r="F33" i="16"/>
  <c r="G33" s="1"/>
  <c r="F49" i="18"/>
  <c r="G49" s="1"/>
  <c r="F49" i="25"/>
  <c r="G49" s="1"/>
  <c r="F63" i="3"/>
  <c r="G63" s="1"/>
  <c r="F112" i="11"/>
  <c r="G112" s="1"/>
  <c r="F16" i="14"/>
  <c r="G16" s="1"/>
  <c r="F61" i="15"/>
  <c r="G61" s="1"/>
  <c r="F113"/>
  <c r="G113" s="1"/>
  <c r="F148"/>
  <c r="G148" s="1"/>
  <c r="F70" i="18"/>
  <c r="G70" s="1"/>
  <c r="F61" i="25"/>
  <c r="G61" s="1"/>
  <c r="F45" i="11"/>
  <c r="G45" s="1"/>
  <c r="F18" i="12"/>
  <c r="G18" s="1"/>
  <c r="F17" i="17"/>
  <c r="G17" s="1"/>
  <c r="F37" i="18"/>
  <c r="G37" s="1"/>
  <c r="F736" i="2"/>
  <c r="F36" i="3"/>
  <c r="G36" s="1"/>
  <c r="F48" i="15"/>
  <c r="G48" s="1"/>
  <c r="F17" i="16"/>
  <c r="G17" s="1"/>
  <c r="F48" i="17"/>
  <c r="G48" s="1"/>
  <c r="F58" i="18"/>
  <c r="G58" s="1"/>
  <c r="F18" i="11"/>
  <c r="G18" s="1"/>
  <c r="F55" i="12"/>
  <c r="G55" s="1"/>
  <c r="F100" i="15"/>
  <c r="G100" s="1"/>
  <c r="F59" i="16"/>
  <c r="G59" s="1"/>
  <c r="F81" i="18"/>
  <c r="G81" s="1"/>
  <c r="F16" i="25"/>
  <c r="G16" s="1"/>
  <c r="F56" i="11"/>
  <c r="G56" s="1"/>
  <c r="F34" i="12"/>
  <c r="G34" s="1"/>
  <c r="F31" i="15"/>
  <c r="G31" s="1"/>
  <c r="F85"/>
  <c r="G85" s="1"/>
  <c r="F123"/>
  <c r="G123" s="1"/>
  <c r="F78" i="16"/>
  <c r="G78" s="1"/>
  <c r="F76" i="20"/>
  <c r="G76" s="1"/>
  <c r="F34" i="11"/>
  <c r="G34" s="1"/>
  <c r="F68"/>
  <c r="G68" s="1"/>
  <c r="F48" i="16"/>
  <c r="G48" s="1"/>
  <c r="F15" i="18"/>
  <c r="G15" s="1"/>
  <c r="F785" i="2"/>
  <c r="F31" i="6"/>
  <c r="G31" s="1"/>
  <c r="F59"/>
  <c r="G59" s="1"/>
  <c r="F89"/>
  <c r="G89" s="1"/>
  <c r="F122" i="7"/>
  <c r="G122" s="1"/>
  <c r="F53" i="10"/>
  <c r="G53" s="1"/>
  <c r="F106" i="20"/>
  <c r="G106" s="1"/>
  <c r="F15" i="5"/>
  <c r="G15" s="1"/>
  <c r="F69" i="7"/>
  <c r="G69" s="1"/>
  <c r="F28" i="9"/>
  <c r="G28" s="1"/>
  <c r="F63" i="10"/>
  <c r="G63" s="1"/>
  <c r="F38" i="14"/>
  <c r="G38" s="1"/>
  <c r="F59"/>
  <c r="G59" s="1"/>
  <c r="F41" i="5"/>
  <c r="G41" s="1"/>
  <c r="F104" i="6"/>
  <c r="G104" s="1"/>
  <c r="F42" i="7"/>
  <c r="G42" s="1"/>
  <c r="F108"/>
  <c r="G108" s="1"/>
  <c r="F41" i="9"/>
  <c r="G41" s="1"/>
  <c r="F40" i="10"/>
  <c r="G40" s="1"/>
  <c r="F85" i="11"/>
  <c r="G85" s="1"/>
  <c r="F13" i="13"/>
  <c r="G13" s="1"/>
  <c r="F42" i="20"/>
  <c r="G42" s="1"/>
  <c r="F132" i="6"/>
  <c r="G132" s="1"/>
  <c r="F29" i="7"/>
  <c r="G29" s="1"/>
  <c r="F17" i="8"/>
  <c r="G17" s="1"/>
  <c r="F77" i="10"/>
  <c r="G77" s="1"/>
  <c r="F101" i="11"/>
  <c r="G101" s="1"/>
  <c r="F96" i="20"/>
  <c r="G96" s="1"/>
  <c r="F54" i="5"/>
  <c r="G54" s="1"/>
  <c r="F45" i="6"/>
  <c r="G45" s="1"/>
  <c r="F73"/>
  <c r="G73" s="1"/>
  <c r="F118"/>
  <c r="G118" s="1"/>
  <c r="F27" i="10"/>
  <c r="G27" s="1"/>
  <c r="F111"/>
  <c r="G111" s="1"/>
  <c r="F117" i="20"/>
  <c r="G117" s="1"/>
  <c r="F28" i="5"/>
  <c r="G28" s="1"/>
  <c r="F95" i="7"/>
  <c r="G95" s="1"/>
  <c r="F54" i="9"/>
  <c r="G54" s="1"/>
  <c r="F67" i="12"/>
  <c r="G67" s="1"/>
  <c r="F48" i="14"/>
  <c r="G48" s="1"/>
  <c r="F17" i="25"/>
  <c r="G17" s="1"/>
  <c r="F17" i="6"/>
  <c r="G17" s="1"/>
  <c r="F16" i="7"/>
  <c r="G16" s="1"/>
  <c r="F82"/>
  <c r="G82" s="1"/>
  <c r="F138"/>
  <c r="G138" s="1"/>
  <c r="F15" i="10"/>
  <c r="G15" s="1"/>
  <c r="F99"/>
  <c r="G99" s="1"/>
  <c r="F77" i="12"/>
  <c r="G77" s="1"/>
  <c r="F25" i="13"/>
  <c r="G25" s="1"/>
  <c r="F53" i="20"/>
  <c r="G53" s="1"/>
  <c r="F146" i="6"/>
  <c r="G146" s="1"/>
  <c r="F56" i="7"/>
  <c r="G56" s="1"/>
  <c r="F16" i="9"/>
  <c r="G16" s="1"/>
  <c r="F88" i="10"/>
  <c r="G88" s="1"/>
  <c r="F26" i="14"/>
  <c r="G26" s="1"/>
  <c r="F19" i="22"/>
  <c r="G19" s="1"/>
  <c r="F67" i="23"/>
  <c r="G67" s="1"/>
  <c r="F44"/>
  <c r="G44" s="1"/>
  <c r="F30" i="25"/>
  <c r="G30" s="1"/>
  <c r="F51" i="21"/>
  <c r="G51" s="1"/>
  <c r="F48" i="25"/>
  <c r="G48" s="1"/>
  <c r="F15" i="24"/>
  <c r="G15" s="1"/>
  <c r="F809" i="2"/>
  <c r="F33" i="22"/>
  <c r="G33" s="1"/>
  <c r="F72" i="3"/>
  <c r="G72" s="1"/>
  <c r="F81" i="23"/>
  <c r="G81" s="1"/>
  <c r="F20" i="21"/>
  <c r="G20" s="1"/>
  <c r="F24" i="23"/>
  <c r="G24" s="1"/>
  <c r="F35" i="21"/>
  <c r="G35" s="1"/>
  <c r="O12" i="36"/>
  <c r="Q12" s="1"/>
  <c r="O11"/>
  <c r="Q11" s="1"/>
  <c r="O18"/>
  <c r="Q18" s="1"/>
  <c r="G6" i="21" l="1"/>
  <c r="F110" i="38" s="1"/>
  <c r="I110"/>
  <c r="G49" i="23"/>
  <c r="F118" i="38" s="1"/>
  <c r="I118"/>
  <c r="G19" i="14"/>
  <c r="F68" i="38" s="1"/>
  <c r="I68"/>
  <c r="G6" i="9"/>
  <c r="F38" i="38" s="1"/>
  <c r="I38"/>
  <c r="G135" i="6"/>
  <c r="F26" i="38" s="1"/>
  <c r="I26"/>
  <c r="G16" i="13"/>
  <c r="F66" i="38" s="1"/>
  <c r="I66"/>
  <c r="G91" i="10"/>
  <c r="F49" i="38" s="1"/>
  <c r="I49"/>
  <c r="G125" i="7"/>
  <c r="F36" i="38" s="1"/>
  <c r="I36"/>
  <c r="G6" i="7"/>
  <c r="F27" i="38" s="1"/>
  <c r="I27"/>
  <c r="G58" i="12"/>
  <c r="F63" i="38" s="1"/>
  <c r="I63"/>
  <c r="G85" i="7"/>
  <c r="F33" i="38" s="1"/>
  <c r="I33"/>
  <c r="G109" i="20"/>
  <c r="F109" i="38" s="1"/>
  <c r="I109"/>
  <c r="G18" i="10"/>
  <c r="F43" i="38" s="1"/>
  <c r="I43"/>
  <c r="G62" i="6"/>
  <c r="F21" i="38" s="1"/>
  <c r="I21"/>
  <c r="G44" i="5"/>
  <c r="F16" i="38" s="1"/>
  <c r="I16"/>
  <c r="G88" i="11"/>
  <c r="F57" i="38" s="1"/>
  <c r="I57"/>
  <c r="G6" i="8"/>
  <c r="F37" i="38" s="1"/>
  <c r="I37"/>
  <c r="G121" i="6"/>
  <c r="F25" i="38" s="1"/>
  <c r="I25"/>
  <c r="G6" i="13"/>
  <c r="F65" i="38" s="1"/>
  <c r="I65"/>
  <c r="G30" i="10"/>
  <c r="F44" i="38" s="1"/>
  <c r="I44"/>
  <c r="G98" i="7"/>
  <c r="F34" i="38" s="1"/>
  <c r="I34"/>
  <c r="G92" i="6"/>
  <c r="F23" i="38" s="1"/>
  <c r="I23"/>
  <c r="G51" i="14"/>
  <c r="F71" i="38" s="1"/>
  <c r="I71"/>
  <c r="G54" i="10"/>
  <c r="F46" i="38" s="1"/>
  <c r="I46"/>
  <c r="G59" i="7"/>
  <c r="F31" i="38" s="1"/>
  <c r="I31"/>
  <c r="G99" i="20"/>
  <c r="F108" i="38" s="1"/>
  <c r="I108"/>
  <c r="G111" i="7"/>
  <c r="F35" i="38" s="1"/>
  <c r="I35"/>
  <c r="G48" i="6"/>
  <c r="F20" i="38" s="1"/>
  <c r="I20"/>
  <c r="G36" i="16"/>
  <c r="F86" i="38" s="1"/>
  <c r="I86"/>
  <c r="G21" i="11"/>
  <c r="F52" i="38" s="1"/>
  <c r="I52"/>
  <c r="G62" i="16"/>
  <c r="F85" i="38" s="1"/>
  <c r="I85"/>
  <c r="G77" i="15"/>
  <c r="F77" i="38" s="1"/>
  <c r="I77"/>
  <c r="G21" i="12"/>
  <c r="F60" i="38" s="1"/>
  <c r="I60"/>
  <c r="G50" i="16"/>
  <c r="F87" i="38" s="1"/>
  <c r="I87"/>
  <c r="G47" i="12"/>
  <c r="F62" i="38" s="1"/>
  <c r="I62"/>
  <c r="G50" i="18"/>
  <c r="F95" i="38" s="1"/>
  <c r="I95"/>
  <c r="G6" i="16"/>
  <c r="F83" i="38" s="1"/>
  <c r="I83"/>
  <c r="G30" i="3"/>
  <c r="F8" i="38" s="1"/>
  <c r="I8"/>
  <c r="G29" i="18"/>
  <c r="F93" i="38" s="1"/>
  <c r="I93"/>
  <c r="G6" i="12"/>
  <c r="F59" i="38" s="1"/>
  <c r="I59"/>
  <c r="G138" i="15"/>
  <c r="F82" i="38" s="1"/>
  <c r="I82"/>
  <c r="G49" i="15"/>
  <c r="F75" i="38" s="1"/>
  <c r="I75"/>
  <c r="G104" i="11"/>
  <c r="F58" i="38" s="1"/>
  <c r="I58"/>
  <c r="G20" i="16"/>
  <c r="F84" i="38" s="1"/>
  <c r="I84"/>
  <c r="G37" i="12"/>
  <c r="F61" i="38" s="1"/>
  <c r="I61"/>
  <c r="G18" i="18"/>
  <c r="F92" i="38" s="1"/>
  <c r="I92"/>
  <c r="G126" i="15"/>
  <c r="F81" i="38" s="1"/>
  <c r="I81"/>
  <c r="G48" i="3"/>
  <c r="F10" i="38" s="1"/>
  <c r="I10"/>
  <c r="I120"/>
  <c r="G23" i="21"/>
  <c r="F111" i="38" s="1"/>
  <c r="I111"/>
  <c r="G8" i="23"/>
  <c r="F116" i="38" s="1"/>
  <c r="I116"/>
  <c r="G72" i="23"/>
  <c r="F119" i="38" s="1"/>
  <c r="I119"/>
  <c r="G22" i="22"/>
  <c r="F114" i="38" s="1"/>
  <c r="I114"/>
  <c r="G6" i="24"/>
  <c r="F115" i="38" s="1"/>
  <c r="I115"/>
  <c r="G39" i="21"/>
  <c r="F112" i="38" s="1"/>
  <c r="I112"/>
  <c r="G29" i="23"/>
  <c r="F117" i="38" s="1"/>
  <c r="I117"/>
  <c r="G6" i="22"/>
  <c r="F113" i="38" s="1"/>
  <c r="I113"/>
  <c r="G80" i="10"/>
  <c r="F48" i="38" s="1"/>
  <c r="I48"/>
  <c r="G45" i="7"/>
  <c r="F30" i="38" s="1"/>
  <c r="I30"/>
  <c r="G45" i="20"/>
  <c r="F102" i="38" s="1"/>
  <c r="I102"/>
  <c r="G70" i="12"/>
  <c r="F64" i="38" s="1"/>
  <c r="I64"/>
  <c r="G6" i="10"/>
  <c r="F42" i="38" s="1"/>
  <c r="I42"/>
  <c r="G72" i="7"/>
  <c r="F32" i="38" s="1"/>
  <c r="I32"/>
  <c r="G6" i="6"/>
  <c r="F17" i="38" s="1"/>
  <c r="I17"/>
  <c r="G41" i="14"/>
  <c r="F70" i="38" s="1"/>
  <c r="I70"/>
  <c r="G44" i="9"/>
  <c r="F41" i="38" s="1"/>
  <c r="I41"/>
  <c r="G18" i="5"/>
  <c r="F14" i="38" s="1"/>
  <c r="I14"/>
  <c r="G102" i="10"/>
  <c r="F50" i="38" s="1"/>
  <c r="I50"/>
  <c r="G107" i="6"/>
  <c r="F24" i="38" s="1"/>
  <c r="I24"/>
  <c r="G34" i="6"/>
  <c r="F19" i="38" s="1"/>
  <c r="I19"/>
  <c r="G87" i="20"/>
  <c r="F107" i="38" s="1"/>
  <c r="I107"/>
  <c r="G66" i="10"/>
  <c r="F47" i="38" s="1"/>
  <c r="I47"/>
  <c r="G19" i="7"/>
  <c r="F28" i="38" s="1"/>
  <c r="I28"/>
  <c r="G26" i="20"/>
  <c r="F101" i="38" s="1"/>
  <c r="I101"/>
  <c r="G71" i="11"/>
  <c r="F56" i="38" s="1"/>
  <c r="I56"/>
  <c r="G31" i="9"/>
  <c r="F40" i="38" s="1"/>
  <c r="I40"/>
  <c r="G32" i="7"/>
  <c r="F29" i="38" s="1"/>
  <c r="I29"/>
  <c r="G31" i="5"/>
  <c r="F15" i="38" s="1"/>
  <c r="I15"/>
  <c r="G29" i="14"/>
  <c r="F69" i="38" s="1"/>
  <c r="I69"/>
  <c r="G19" i="9"/>
  <c r="F39" i="38" s="1"/>
  <c r="I39"/>
  <c r="G6" i="5"/>
  <c r="F13" i="38" s="1"/>
  <c r="I13"/>
  <c r="G43" i="10"/>
  <c r="F45" i="38" s="1"/>
  <c r="I45"/>
  <c r="G76" i="6"/>
  <c r="F22" i="38" s="1"/>
  <c r="I22"/>
  <c r="G20" i="6"/>
  <c r="F18" i="38" s="1"/>
  <c r="I18"/>
  <c r="G6" i="18"/>
  <c r="F91" i="38" s="1"/>
  <c r="I91"/>
  <c r="G59" i="11"/>
  <c r="F55" i="38" s="1"/>
  <c r="I55"/>
  <c r="G71" i="20"/>
  <c r="F105" i="38" s="1"/>
  <c r="I105"/>
  <c r="G116" i="15"/>
  <c r="F80" i="38" s="1"/>
  <c r="I80"/>
  <c r="G20" i="15"/>
  <c r="F73" i="38" s="1"/>
  <c r="I73"/>
  <c r="G48" i="11"/>
  <c r="F54" i="38" s="1"/>
  <c r="I54"/>
  <c r="G73" i="18"/>
  <c r="F97" i="38" s="1"/>
  <c r="I97"/>
  <c r="G90" i="15"/>
  <c r="F78" i="38" s="1"/>
  <c r="I78"/>
  <c r="G6" i="11"/>
  <c r="F51" i="38" s="1"/>
  <c r="I51"/>
  <c r="G35" i="17"/>
  <c r="F90" i="38" s="1"/>
  <c r="I90"/>
  <c r="G34" i="15"/>
  <c r="F74" i="38" s="1"/>
  <c r="I74"/>
  <c r="G6" i="17"/>
  <c r="F88" i="38" s="1"/>
  <c r="I88"/>
  <c r="G37" i="11"/>
  <c r="F53" i="38" s="1"/>
  <c r="I53"/>
  <c r="G61" i="18"/>
  <c r="F96" i="38" s="1"/>
  <c r="I96"/>
  <c r="G103" i="15"/>
  <c r="F79" i="38" s="1"/>
  <c r="I79"/>
  <c r="G6" i="14"/>
  <c r="F67" i="38" s="1"/>
  <c r="I67"/>
  <c r="G57" i="3"/>
  <c r="F11" i="38" s="1"/>
  <c r="I11"/>
  <c r="G40" i="18"/>
  <c r="F94" i="38" s="1"/>
  <c r="I94"/>
  <c r="G66" i="15"/>
  <c r="F76" i="38" s="1"/>
  <c r="I76"/>
  <c r="G20" i="17"/>
  <c r="F89" i="38" s="1"/>
  <c r="I89"/>
  <c r="G8" i="15"/>
  <c r="F72" i="38" s="1"/>
  <c r="I72"/>
  <c r="I171" i="1"/>
  <c r="F118" i="29"/>
  <c r="F63"/>
  <c r="I35" i="1"/>
  <c r="I177"/>
  <c r="I142"/>
  <c r="F73" i="3"/>
  <c r="G73" s="1"/>
  <c r="I12" i="38" s="1"/>
  <c r="F817" i="2"/>
  <c r="F33" i="25"/>
  <c r="G33" s="1"/>
  <c r="F51"/>
  <c r="G51" s="1"/>
  <c r="F50"/>
  <c r="G50" s="1"/>
  <c r="F815" i="2"/>
  <c r="F32" i="25"/>
  <c r="G32" s="1"/>
  <c r="F45" i="3"/>
  <c r="G45" s="1"/>
  <c r="F790" i="2"/>
  <c r="F29" i="25"/>
  <c r="G29" s="1"/>
  <c r="F47"/>
  <c r="G47" s="1"/>
  <c r="F60"/>
  <c r="G60" s="1"/>
  <c r="G66" i="3"/>
  <c r="F12" i="38" s="1"/>
  <c r="G6" i="25"/>
  <c r="F120" i="38" s="1"/>
  <c r="F116" i="29"/>
  <c r="I214" i="1"/>
  <c r="I191"/>
  <c r="I196"/>
  <c r="I185"/>
  <c r="F117" i="29"/>
  <c r="I190" i="1"/>
  <c r="F48" i="29"/>
  <c r="F30"/>
  <c r="F64"/>
  <c r="I66" i="1"/>
  <c r="I46"/>
  <c r="I27"/>
  <c r="F70" i="29"/>
  <c r="F41"/>
  <c r="F14"/>
  <c r="F50"/>
  <c r="I34" i="1"/>
  <c r="I29"/>
  <c r="F107" i="29"/>
  <c r="F47"/>
  <c r="I42" i="1"/>
  <c r="I170"/>
  <c r="I84"/>
  <c r="F40" i="29"/>
  <c r="F29"/>
  <c r="I21" i="1"/>
  <c r="F69" i="29"/>
  <c r="I59" i="1"/>
  <c r="I19"/>
  <c r="F45" i="29"/>
  <c r="F22"/>
  <c r="I28" i="1"/>
  <c r="I152"/>
  <c r="I83"/>
  <c r="F105" i="29"/>
  <c r="I131" i="1"/>
  <c r="I118"/>
  <c r="F54" i="29"/>
  <c r="I158" i="1"/>
  <c r="F78" i="29"/>
  <c r="F51"/>
  <c r="F74"/>
  <c r="I81" i="1"/>
  <c r="I157"/>
  <c r="I130"/>
  <c r="F67" i="29"/>
  <c r="I13" i="1"/>
  <c r="I155"/>
  <c r="I124"/>
  <c r="F72" i="29"/>
  <c r="I120" i="1" l="1"/>
  <c r="F8" i="29"/>
  <c r="I80" i="1"/>
  <c r="F23" i="29"/>
  <c r="I31" i="1"/>
  <c r="F66" i="29"/>
  <c r="I153" i="1"/>
  <c r="F59" i="29"/>
  <c r="F95"/>
  <c r="I125" i="1"/>
  <c r="F20" i="29"/>
  <c r="F46"/>
  <c r="F44"/>
  <c r="F57"/>
  <c r="F109"/>
  <c r="F36"/>
  <c r="I58" i="1"/>
  <c r="I12"/>
  <c r="F84" i="29"/>
  <c r="F111"/>
  <c r="I117" i="1"/>
  <c r="F76" i="29"/>
  <c r="F94"/>
  <c r="F11"/>
  <c r="I107" i="1"/>
  <c r="F79" i="29"/>
  <c r="F96"/>
  <c r="F53"/>
  <c r="I119" i="1"/>
  <c r="I79"/>
  <c r="I129"/>
  <c r="F97" i="29"/>
  <c r="I82" i="1"/>
  <c r="F73" i="29"/>
  <c r="F80"/>
  <c r="I174" i="1"/>
  <c r="F55" i="29"/>
  <c r="F91"/>
  <c r="F18"/>
  <c r="I32" i="1"/>
  <c r="I69"/>
  <c r="F13" i="29"/>
  <c r="F39"/>
  <c r="I109" i="1"/>
  <c r="F15" i="29"/>
  <c r="I43" i="1"/>
  <c r="I60"/>
  <c r="F56" i="29"/>
  <c r="F101"/>
  <c r="F28"/>
  <c r="I71" i="1"/>
  <c r="I176"/>
  <c r="F19" i="29"/>
  <c r="F24"/>
  <c r="I74" i="1"/>
  <c r="I20"/>
  <c r="I61"/>
  <c r="I110"/>
  <c r="F17" i="29"/>
  <c r="F32"/>
  <c r="F42"/>
  <c r="I96" i="1"/>
  <c r="I44"/>
  <c r="I72"/>
  <c r="F113" i="29"/>
  <c r="I206" i="1"/>
  <c r="F112" i="29"/>
  <c r="F115"/>
  <c r="F114"/>
  <c r="F119"/>
  <c r="I202" i="1"/>
  <c r="I145"/>
  <c r="I147"/>
  <c r="I132"/>
  <c r="F61" i="29"/>
  <c r="F58"/>
  <c r="F82"/>
  <c r="F93"/>
  <c r="F83"/>
  <c r="F62"/>
  <c r="F60"/>
  <c r="F85"/>
  <c r="F86"/>
  <c r="F35"/>
  <c r="I45" i="1"/>
  <c r="F71" i="29"/>
  <c r="I48" i="1"/>
  <c r="F65" i="29"/>
  <c r="I53" i="1"/>
  <c r="F16" i="29"/>
  <c r="F43"/>
  <c r="F33"/>
  <c r="I41" i="1"/>
  <c r="I73"/>
  <c r="I36"/>
  <c r="F68" i="29"/>
  <c r="I183" i="1"/>
  <c r="I122" i="38"/>
  <c r="F10" i="29"/>
  <c r="F81"/>
  <c r="F92"/>
  <c r="I93" i="1"/>
  <c r="I139"/>
  <c r="I86"/>
  <c r="F75" i="29"/>
  <c r="I133" i="1"/>
  <c r="I91"/>
  <c r="I154"/>
  <c r="I10"/>
  <c r="I138"/>
  <c r="I156"/>
  <c r="I94"/>
  <c r="F87" i="29"/>
  <c r="I92" i="1"/>
  <c r="F77" i="29"/>
  <c r="I140" i="1"/>
  <c r="F52" i="29"/>
  <c r="I141" i="1"/>
  <c r="I30"/>
  <c r="I49"/>
  <c r="F108" i="29"/>
  <c r="F31"/>
  <c r="I70" i="1"/>
  <c r="I111"/>
  <c r="I33"/>
  <c r="F34" i="29"/>
  <c r="I68" i="1"/>
  <c r="I101"/>
  <c r="F25" i="29"/>
  <c r="F37"/>
  <c r="I85" i="1"/>
  <c r="I22"/>
  <c r="F21" i="29"/>
  <c r="I67" i="1"/>
  <c r="I178"/>
  <c r="I47"/>
  <c r="I95"/>
  <c r="F27" i="29"/>
  <c r="I50" i="1"/>
  <c r="F49" i="29"/>
  <c r="I102" i="1"/>
  <c r="F26" i="29"/>
  <c r="F38"/>
  <c r="I108" i="1"/>
  <c r="I210"/>
  <c r="F110" i="29"/>
  <c r="F89"/>
  <c r="G53" i="25"/>
  <c r="F123" i="38" s="1"/>
  <c r="I123"/>
  <c r="G39" i="3"/>
  <c r="F9" i="38" s="1"/>
  <c r="I9"/>
  <c r="I121"/>
  <c r="I184" i="1"/>
  <c r="I146"/>
  <c r="F88" i="29"/>
  <c r="F90"/>
  <c r="F102"/>
  <c r="F851" i="2"/>
  <c r="F12" i="29"/>
  <c r="I14" i="1"/>
  <c r="G20" i="25"/>
  <c r="F121" i="38" s="1"/>
  <c r="I219" i="1"/>
  <c r="F120" i="29"/>
  <c r="G36" i="25"/>
  <c r="F122" i="38" s="1"/>
  <c r="F9" i="29" l="1"/>
  <c r="I222" i="1"/>
  <c r="I11"/>
  <c r="F123" i="29"/>
  <c r="I220" i="1"/>
  <c r="F121" i="29"/>
  <c r="I221" i="1"/>
  <c r="F122" i="29"/>
</calcChain>
</file>

<file path=xl/sharedStrings.xml><?xml version="1.0" encoding="utf-8"?>
<sst xmlns="http://schemas.openxmlformats.org/spreadsheetml/2006/main" count="6830" uniqueCount="2466">
  <si>
    <t>gl</t>
  </si>
  <si>
    <t>m3</t>
  </si>
  <si>
    <t>u</t>
  </si>
  <si>
    <t>m2</t>
  </si>
  <si>
    <t>m</t>
  </si>
  <si>
    <t>Unidad</t>
  </si>
  <si>
    <t>Precio Prom.</t>
  </si>
  <si>
    <t>Cod. Registro</t>
  </si>
  <si>
    <t>0.12.09.F</t>
  </si>
  <si>
    <t>0.12.08.F</t>
  </si>
  <si>
    <t>0.12.07.F</t>
  </si>
  <si>
    <t>0.12.06.F</t>
  </si>
  <si>
    <t>0.12.05.F</t>
  </si>
  <si>
    <t>0.12.04.F</t>
  </si>
  <si>
    <t>0.12.03.F</t>
  </si>
  <si>
    <t>0.12.02.F</t>
  </si>
  <si>
    <t>0.12.01.F</t>
  </si>
  <si>
    <t>0.12.00.F</t>
  </si>
  <si>
    <t>0.09.04.F</t>
  </si>
  <si>
    <t>0.09.03.F</t>
  </si>
  <si>
    <t>0.09.02.F</t>
  </si>
  <si>
    <t>0.09.01.F</t>
  </si>
  <si>
    <t>0.06.08.F</t>
  </si>
  <si>
    <t>0.06.07.F</t>
  </si>
  <si>
    <t>0.06.06.F</t>
  </si>
  <si>
    <t>0.06.04.F</t>
  </si>
  <si>
    <t>0.06.03.F</t>
  </si>
  <si>
    <t>0.06.02.F</t>
  </si>
  <si>
    <t>Excavación de pozos estr. a mano</t>
  </si>
  <si>
    <t>0.06.01.F</t>
  </si>
  <si>
    <t>Excavación de sótanos a mano</t>
  </si>
  <si>
    <t>0.06.00.F</t>
  </si>
  <si>
    <t>Excavación de zanja a mano</t>
  </si>
  <si>
    <t>%</t>
  </si>
  <si>
    <t>fi.025</t>
  </si>
  <si>
    <t>Tasa comerc. y financ. eq. Importado</t>
  </si>
  <si>
    <t>fi.023</t>
  </si>
  <si>
    <t>Tasa cartera general BNA</t>
  </si>
  <si>
    <t>81- Tasa</t>
  </si>
  <si>
    <t>fi.029</t>
  </si>
  <si>
    <t>Seguro 1620-45($/año)</t>
  </si>
  <si>
    <t>fi.028</t>
  </si>
  <si>
    <t>Seguro 1218-42($/año)</t>
  </si>
  <si>
    <t>80- Seguros</t>
  </si>
  <si>
    <t>fi.026</t>
  </si>
  <si>
    <t>Derechos de aprobación C.Profes.</t>
  </si>
  <si>
    <t>79- Derechos</t>
  </si>
  <si>
    <t>$</t>
  </si>
  <si>
    <t>fi.024</t>
  </si>
  <si>
    <t>Cotización dólar promed. mensual</t>
  </si>
  <si>
    <t>78- Cotización</t>
  </si>
  <si>
    <t>fi.027</t>
  </si>
  <si>
    <t>Copia de planos</t>
  </si>
  <si>
    <t>77- Varios</t>
  </si>
  <si>
    <t>11- Financiero</t>
  </si>
  <si>
    <t>Adicionales</t>
  </si>
  <si>
    <t>eq.058</t>
  </si>
  <si>
    <t>Tractor engomado 100 H.P.</t>
  </si>
  <si>
    <t>74- Tractor</t>
  </si>
  <si>
    <t>eq.902</t>
  </si>
  <si>
    <t>Topadora CAT D6R Serie III - 185 Hp - Hoja 6SU - Ripper multivastago</t>
  </si>
  <si>
    <t>h</t>
  </si>
  <si>
    <t>eq.025</t>
  </si>
  <si>
    <t>Topadora D-7 200 H.P.</t>
  </si>
  <si>
    <t>eq.024b</t>
  </si>
  <si>
    <t>Topadora CAT D7R Serie III - 240 Hp - Hoja 7SU (A partir de 12/04)</t>
  </si>
  <si>
    <t>eq.024</t>
  </si>
  <si>
    <t>73- Topadora</t>
  </si>
  <si>
    <t>Terminadora de asfalto CIBER SA 115 CR serie 135</t>
  </si>
  <si>
    <t>72- Terminadora</t>
  </si>
  <si>
    <t>Tanque acoplado 10000 litros</t>
  </si>
  <si>
    <t>71- Tanque</t>
  </si>
  <si>
    <t>eq.901</t>
  </si>
  <si>
    <t>Compactador Asfalto doble rodillo CAT CB434 D - 83 Hp</t>
  </si>
  <si>
    <t>eq.086</t>
  </si>
  <si>
    <t>Vibrador de placa Waker BPS</t>
  </si>
  <si>
    <t>eq.060</t>
  </si>
  <si>
    <t>eq.052</t>
  </si>
  <si>
    <t>Rodillo vibrador de arrastre 60 H.P.</t>
  </si>
  <si>
    <t>eq.050</t>
  </si>
  <si>
    <t>Rodillo pata de cabra de arrastre</t>
  </si>
  <si>
    <t>eq.048</t>
  </si>
  <si>
    <t>Rodillo neumático de arrastre</t>
  </si>
  <si>
    <t>eq.018</t>
  </si>
  <si>
    <t>Vibrocompactador autopropulsado 120 HP</t>
  </si>
  <si>
    <t>eq.017</t>
  </si>
  <si>
    <t>eq.016</t>
  </si>
  <si>
    <t>Rodillo neumático autopropulsado 70 HP</t>
  </si>
  <si>
    <t>eq.015</t>
  </si>
  <si>
    <t>70- Compactadores</t>
  </si>
  <si>
    <t>eq.116</t>
  </si>
  <si>
    <t>Excavadora s/oruga 138HP 1,4 m3 c/zap 700mm CAT 320 CL</t>
  </si>
  <si>
    <t>eq.105</t>
  </si>
  <si>
    <t>Excavadora s/oruga 90 HP 0,74m3 c/zap 700mm CAT 312 CL</t>
  </si>
  <si>
    <t>eq.104</t>
  </si>
  <si>
    <t>eq.008</t>
  </si>
  <si>
    <t>Retroexcavadora 87 H.P.</t>
  </si>
  <si>
    <t>eq.007</t>
  </si>
  <si>
    <t>69- Retroexcavadora</t>
  </si>
  <si>
    <t>eq.044</t>
  </si>
  <si>
    <t>68- Regla</t>
  </si>
  <si>
    <t>eq.082</t>
  </si>
  <si>
    <t>rastra de disco DUMAIRE R-10 de 40d x 26"(Tatu ATCR4250 desde mayo 04)</t>
  </si>
  <si>
    <t>67- Rastra</t>
  </si>
  <si>
    <t>Planta de asfalto 80 Tn/h c/filtro de manga Modelo UACF 15 P-1</t>
  </si>
  <si>
    <t>eq.022</t>
  </si>
  <si>
    <t>Planta eleboradora de hormigón</t>
  </si>
  <si>
    <t>eq.021</t>
  </si>
  <si>
    <t>Planta elaboradora de hormigón 60 H.P.</t>
  </si>
  <si>
    <t>66- Planta</t>
  </si>
  <si>
    <t>65- Plancha</t>
  </si>
  <si>
    <t>eq.014</t>
  </si>
  <si>
    <t>Pala cargadora 140 H.P.</t>
  </si>
  <si>
    <t>eq.013</t>
  </si>
  <si>
    <t>64- Pala</t>
  </si>
  <si>
    <t>eq.072</t>
  </si>
  <si>
    <t>eq.070</t>
  </si>
  <si>
    <t>Equipo regador de agua cap. 6000 lt</t>
  </si>
  <si>
    <t>63- Regador</t>
  </si>
  <si>
    <t>eq.010</t>
  </si>
  <si>
    <t>Motoniveladora</t>
  </si>
  <si>
    <t>eq.009</t>
  </si>
  <si>
    <t>Motoniveladora 180 H.P.</t>
  </si>
  <si>
    <t>62- Motoniveladora</t>
  </si>
  <si>
    <t>eq.066</t>
  </si>
  <si>
    <t>Motocompresor tipo P185 WR</t>
  </si>
  <si>
    <t>61- Motocompresor</t>
  </si>
  <si>
    <t>eq.020</t>
  </si>
  <si>
    <t>Mixer hormigón 5 m3</t>
  </si>
  <si>
    <t>60- Mixer</t>
  </si>
  <si>
    <t>eq.200</t>
  </si>
  <si>
    <t>Matafuegos 5 kg tipo ABC</t>
  </si>
  <si>
    <t>59- Matafuego</t>
  </si>
  <si>
    <t>eq.122</t>
  </si>
  <si>
    <t>Martillo neumatico CETEC incompleto</t>
  </si>
  <si>
    <t>eq.121</t>
  </si>
  <si>
    <t>Punta exagonal</t>
  </si>
  <si>
    <t>eq.120</t>
  </si>
  <si>
    <t>Manguera c/acople</t>
  </si>
  <si>
    <t>eq.062</t>
  </si>
  <si>
    <t>Martillo neumático completo (MN+3PE+JM)</t>
  </si>
  <si>
    <t>58- Martillo</t>
  </si>
  <si>
    <t>eq.125</t>
  </si>
  <si>
    <t>Grupo electrogeno Olympian GEP 275 kva c/cabina</t>
  </si>
  <si>
    <t>eq.124</t>
  </si>
  <si>
    <t>Grupo electrogeno Olympian 300 kva s/cabina</t>
  </si>
  <si>
    <t>eq.123</t>
  </si>
  <si>
    <t>Grupo electrogeno Olympian GEP 250 kva c/cabina</t>
  </si>
  <si>
    <t>57- Grupo Electrógeno</t>
  </si>
  <si>
    <t>eq.100</t>
  </si>
  <si>
    <t>Grúa hidráulica Hidrogrubert N 10000 - Tm</t>
  </si>
  <si>
    <t>eq.090</t>
  </si>
  <si>
    <t>56- Grúa</t>
  </si>
  <si>
    <t>kg</t>
  </si>
  <si>
    <t>eq.301</t>
  </si>
  <si>
    <t>Combustible Tipo IFO</t>
  </si>
  <si>
    <t>l</t>
  </si>
  <si>
    <t>eq.300</t>
  </si>
  <si>
    <t>Gasoil a granel</t>
  </si>
  <si>
    <t>eq.080</t>
  </si>
  <si>
    <t>Nafta super</t>
  </si>
  <si>
    <t>eq.006</t>
  </si>
  <si>
    <t>Gasoil</t>
  </si>
  <si>
    <t>55- Combustible</t>
  </si>
  <si>
    <t>eq.112</t>
  </si>
  <si>
    <t>Caja volcadora vuelco bilateral p/camion 1620-45</t>
  </si>
  <si>
    <t>eq.111</t>
  </si>
  <si>
    <t>Caja volcadora vuelco bilateral p/camion 1218-42</t>
  </si>
  <si>
    <t>eq.002</t>
  </si>
  <si>
    <t>Equipo volquete BACO 7 m3</t>
  </si>
  <si>
    <t>54- Acoplado</t>
  </si>
  <si>
    <t>eq.110</t>
  </si>
  <si>
    <t>Cubierta 1100x20 c/tacos</t>
  </si>
  <si>
    <t>eq.109</t>
  </si>
  <si>
    <t>Cubierta 1000x20 c/tacos</t>
  </si>
  <si>
    <t>eq.108</t>
  </si>
  <si>
    <t>Cubierta 900x20 c/tacos</t>
  </si>
  <si>
    <t>52- Cubierta</t>
  </si>
  <si>
    <t>her.012</t>
  </si>
  <si>
    <t>Dobladora de hierro 12mm (Grinfa)</t>
  </si>
  <si>
    <t>her.011</t>
  </si>
  <si>
    <t>Cortadora de hierro - Diám. 20 mm (Zizalla Nº2)</t>
  </si>
  <si>
    <t>her.010</t>
  </si>
  <si>
    <t>Cortadora de hierro - Diám. 12 mm (Zizalla Nº1)</t>
  </si>
  <si>
    <t>her.009</t>
  </si>
  <si>
    <t>Carretilla Reforzada</t>
  </si>
  <si>
    <t>her.008</t>
  </si>
  <si>
    <t>Guante Desc/Jean</t>
  </si>
  <si>
    <t>her.007</t>
  </si>
  <si>
    <t>Cortahierro Gherardi</t>
  </si>
  <si>
    <t>her.006</t>
  </si>
  <si>
    <t>Balde plastico</t>
  </si>
  <si>
    <t>her.005</t>
  </si>
  <si>
    <t>Cuchara Gherardi</t>
  </si>
  <si>
    <t>her.004</t>
  </si>
  <si>
    <t>Cabo para pico</t>
  </si>
  <si>
    <t>her.003</t>
  </si>
  <si>
    <t>Pico Gherardi</t>
  </si>
  <si>
    <t>her.002</t>
  </si>
  <si>
    <t>Pala Gherardi</t>
  </si>
  <si>
    <t>her.001</t>
  </si>
  <si>
    <t>Hormigonera 1HP 140lts</t>
  </si>
  <si>
    <t>50- Canasta</t>
  </si>
  <si>
    <t>eq.078</t>
  </si>
  <si>
    <t>Camioneta (Motor 3.0) Cabina simple Track 4x2</t>
  </si>
  <si>
    <t>49- Camioneta</t>
  </si>
  <si>
    <t>eq.107</t>
  </si>
  <si>
    <t>Camión M. Benz 1624-45</t>
  </si>
  <si>
    <t>eq.106</t>
  </si>
  <si>
    <t>Camión M. Benz 1318-42</t>
  </si>
  <si>
    <t>eq.030</t>
  </si>
  <si>
    <t>Camión con acoplado 15m3 312 H.P.</t>
  </si>
  <si>
    <t>eq.019</t>
  </si>
  <si>
    <t>Camión mixer 5 m3 240 H.P.</t>
  </si>
  <si>
    <t>eq.012</t>
  </si>
  <si>
    <t>Camión volcador 140 H.P.</t>
  </si>
  <si>
    <t>eq.011</t>
  </si>
  <si>
    <t>eq.001</t>
  </si>
  <si>
    <t>Camión Ford 14000 Diesel</t>
  </si>
  <si>
    <t>48- Camion</t>
  </si>
  <si>
    <t>eq.028</t>
  </si>
  <si>
    <t>Bomba a explosión 5 H. P.</t>
  </si>
  <si>
    <t>47- Bonba equipo</t>
  </si>
  <si>
    <t>eq.074</t>
  </si>
  <si>
    <t>Barredora sopladora</t>
  </si>
  <si>
    <t>46- Barredora</t>
  </si>
  <si>
    <t>eq.026</t>
  </si>
  <si>
    <t>Aserradora pavimento 8 H.P.</t>
  </si>
  <si>
    <t>45- Asserradora</t>
  </si>
  <si>
    <t>eq.976</t>
  </si>
  <si>
    <t>Vibrocompactador s/neumático Pata de cabra 145HP CAT CP 533E</t>
  </si>
  <si>
    <t>eq.076</t>
  </si>
  <si>
    <t>Vibrocompactador s/neumático rodillo liso 145 HP CAT CS 533E</t>
  </si>
  <si>
    <t>44- Aplanadora</t>
  </si>
  <si>
    <t>10- Equipo</t>
  </si>
  <si>
    <t>Maquinarias</t>
  </si>
  <si>
    <t>mo.001</t>
  </si>
  <si>
    <t>Oficial especializado</t>
  </si>
  <si>
    <t>112- Oficial especializado</t>
  </si>
  <si>
    <t>mo.002</t>
  </si>
  <si>
    <t>Oficial</t>
  </si>
  <si>
    <t>111- Oficial</t>
  </si>
  <si>
    <t>mo.003</t>
  </si>
  <si>
    <t>Medio oficial</t>
  </si>
  <si>
    <t>110- Medio Oficial</t>
  </si>
  <si>
    <t>mo.007</t>
  </si>
  <si>
    <t>Cuadrilla tipo U.G.A.T.S.</t>
  </si>
  <si>
    <t>mo.006</t>
  </si>
  <si>
    <t>Cuadrilla tipo UOCRA</t>
  </si>
  <si>
    <t>109- Cuadrilla</t>
  </si>
  <si>
    <t>mo.008</t>
  </si>
  <si>
    <t>Chofer</t>
  </si>
  <si>
    <t>108- Chofer</t>
  </si>
  <si>
    <t>mo.004</t>
  </si>
  <si>
    <t>Ayudante</t>
  </si>
  <si>
    <t>107- Ayudante</t>
  </si>
  <si>
    <t>mo.005</t>
  </si>
  <si>
    <t>Adicional p/especialidad</t>
  </si>
  <si>
    <t>106- Adicional</t>
  </si>
  <si>
    <t>17- Mano de obra</t>
  </si>
  <si>
    <t>Mano de Obra</t>
  </si>
  <si>
    <t>vi.008</t>
  </si>
  <si>
    <t>blindex 10 mm</t>
  </si>
  <si>
    <t>vi.007</t>
  </si>
  <si>
    <t>vidrio armado</t>
  </si>
  <si>
    <t>vi.006</t>
  </si>
  <si>
    <t>vidrio transparente 6 mm</t>
  </si>
  <si>
    <t>vi.003</t>
  </si>
  <si>
    <t>Vidrio doble transparente 3mm</t>
  </si>
  <si>
    <t>vi.001</t>
  </si>
  <si>
    <t>Vidrio triple transparente 4mm</t>
  </si>
  <si>
    <t>200- Vidrio</t>
  </si>
  <si>
    <t>vi.004</t>
  </si>
  <si>
    <t>Policarbonato 4mm</t>
  </si>
  <si>
    <t>199- Policarbonato</t>
  </si>
  <si>
    <t>vi.002</t>
  </si>
  <si>
    <t>Espejo 3mm s/pulir</t>
  </si>
  <si>
    <t>198- Espejo</t>
  </si>
  <si>
    <t>30- Vidrio</t>
  </si>
  <si>
    <t>so.012</t>
  </si>
  <si>
    <t>so.011</t>
  </si>
  <si>
    <t>Zócalo granítico gris 10 x 30</t>
  </si>
  <si>
    <t>201- Zócalo</t>
  </si>
  <si>
    <t>te.003</t>
  </si>
  <si>
    <t>Teja francesa</t>
  </si>
  <si>
    <t>te.002</t>
  </si>
  <si>
    <t>Teja colonial chica (25/m2)</t>
  </si>
  <si>
    <t>197- Teja</t>
  </si>
  <si>
    <t>29- Tejas</t>
  </si>
  <si>
    <t>so.004</t>
  </si>
  <si>
    <t>Mosaico granítico 30x30 gris común</t>
  </si>
  <si>
    <t>so.003</t>
  </si>
  <si>
    <t>196- Mosaico</t>
  </si>
  <si>
    <t>so.030</t>
  </si>
  <si>
    <t>Cerámico esmaltado 20x20</t>
  </si>
  <si>
    <t>195- Cerámica</t>
  </si>
  <si>
    <t>so.016</t>
  </si>
  <si>
    <t>Baldosa ceramica roja 6x24</t>
  </si>
  <si>
    <t>so.009</t>
  </si>
  <si>
    <t>Baldosa roja 20x20 tipo azotea</t>
  </si>
  <si>
    <t>194- Baldosa</t>
  </si>
  <si>
    <t>28- Solados</t>
  </si>
  <si>
    <t>sa.285</t>
  </si>
  <si>
    <t>tanque de reserva 600 lts. PVC tricapa</t>
  </si>
  <si>
    <t>191- Tanque</t>
  </si>
  <si>
    <t>sa.169</t>
  </si>
  <si>
    <t>Pileta de patio PVC 5 entradas</t>
  </si>
  <si>
    <t>sa.019</t>
  </si>
  <si>
    <t>lavatorio 3 agujeros mediano de colgar</t>
  </si>
  <si>
    <t>189- Pileta</t>
  </si>
  <si>
    <t>sa.021</t>
  </si>
  <si>
    <t>Mochila losa c/ codo</t>
  </si>
  <si>
    <t>188- Mochila</t>
  </si>
  <si>
    <t>sa.298</t>
  </si>
  <si>
    <t>Pulido de mosaicos</t>
  </si>
  <si>
    <t>sa.297</t>
  </si>
  <si>
    <t>Mármol de Carrara</t>
  </si>
  <si>
    <t>sa.296</t>
  </si>
  <si>
    <t>Mármoles Importados Granit. e=2cm Brasil</t>
  </si>
  <si>
    <t>sa.295</t>
  </si>
  <si>
    <t>Mesada granito natural nacional e=2cm.</t>
  </si>
  <si>
    <t>sa.291</t>
  </si>
  <si>
    <t>mesada granito reconst. 4 cm. esp.</t>
  </si>
  <si>
    <t>187- Mesada</t>
  </si>
  <si>
    <t>sa.223</t>
  </si>
  <si>
    <t>Medidor de agua</t>
  </si>
  <si>
    <t>186- Medidor</t>
  </si>
  <si>
    <t>sa.310</t>
  </si>
  <si>
    <t>Válvula exclusa bronce 25 mm</t>
  </si>
  <si>
    <t>sa.287</t>
  </si>
  <si>
    <t>llave de limpieza bronce 3/4"</t>
  </si>
  <si>
    <t>sa.271</t>
  </si>
  <si>
    <t>canilla bronce riego c/manga 3/4" ref.</t>
  </si>
  <si>
    <t>sa.270</t>
  </si>
  <si>
    <t>canilla bronce cromo p/pil. lavar 1/2"</t>
  </si>
  <si>
    <t>sa.249</t>
  </si>
  <si>
    <t>llave maestra bronce 3/4"</t>
  </si>
  <si>
    <t>sa.248</t>
  </si>
  <si>
    <t>llave maestra bronce 1/2"</t>
  </si>
  <si>
    <t>sa.247</t>
  </si>
  <si>
    <t>Llave esclusa bronce 0.019</t>
  </si>
  <si>
    <t>sa.244</t>
  </si>
  <si>
    <t>Llave de paso de bronce 0.019</t>
  </si>
  <si>
    <t>sa.243</t>
  </si>
  <si>
    <t>llave de paso de bronce 0.013</t>
  </si>
  <si>
    <t>185- Llave y válvula</t>
  </si>
  <si>
    <t>sa.205</t>
  </si>
  <si>
    <t>Kit medidor agua aprob. ASSA</t>
  </si>
  <si>
    <t>184- Kit medidor</t>
  </si>
  <si>
    <t>sa.239</t>
  </si>
  <si>
    <t>Juego lluvia c/transferencia Cr. Y</t>
  </si>
  <si>
    <t>sa.238</t>
  </si>
  <si>
    <t>juego cocina pico movil embutir/mesada CrY</t>
  </si>
  <si>
    <t>sa.237</t>
  </si>
  <si>
    <t>juego bidet Cr. Y</t>
  </si>
  <si>
    <t>sa.236</t>
  </si>
  <si>
    <t>juego lavatorio c/pico mezclador Cr.Y</t>
  </si>
  <si>
    <t>183- Juego</t>
  </si>
  <si>
    <t>sa.020</t>
  </si>
  <si>
    <t>Inodoro sifónico losa</t>
  </si>
  <si>
    <t>182- Inodoro</t>
  </si>
  <si>
    <t>sa.210</t>
  </si>
  <si>
    <t>Gabinete p/medidor agua aprobado ASSA</t>
  </si>
  <si>
    <t>181- Gabinete</t>
  </si>
  <si>
    <t>sa.351</t>
  </si>
  <si>
    <t>Portavaso blanco adhesivo s/pegamento</t>
  </si>
  <si>
    <t>sa.300</t>
  </si>
  <si>
    <t>Ramal Y PVC 0.110x0.63</t>
  </si>
  <si>
    <t>sa.288</t>
  </si>
  <si>
    <t>ventilacion p/tanque PVC 1"</t>
  </si>
  <si>
    <t>sa.284</t>
  </si>
  <si>
    <t>flotante completo p/tanque 1/2"</t>
  </si>
  <si>
    <t>sa.283</t>
  </si>
  <si>
    <t>conexión p/tanque 3/4" completo</t>
  </si>
  <si>
    <t>sa.265</t>
  </si>
  <si>
    <t>reja hierro fundido 20x20 c/marco</t>
  </si>
  <si>
    <t>sa.235</t>
  </si>
  <si>
    <t>chicote flexible PVC 35 cm</t>
  </si>
  <si>
    <t>sa.221</t>
  </si>
  <si>
    <t>sellador p/rosca x 125 cm3</t>
  </si>
  <si>
    <t>sa.202</t>
  </si>
  <si>
    <t>tee IPS 25 mm</t>
  </si>
  <si>
    <t>sa.201</t>
  </si>
  <si>
    <t>tee IPS 13 mm</t>
  </si>
  <si>
    <t>sa.200</t>
  </si>
  <si>
    <t>Tee IPS 19 mm</t>
  </si>
  <si>
    <t>sa.195</t>
  </si>
  <si>
    <t>tapon macho IPS 3/4"</t>
  </si>
  <si>
    <t>sa.194</t>
  </si>
  <si>
    <t>tapon macho IPS 1/2"</t>
  </si>
  <si>
    <t>sa.150</t>
  </si>
  <si>
    <t>rejilla bronce 15x15 c/marco</t>
  </si>
  <si>
    <t>sa.145</t>
  </si>
  <si>
    <t>tapa ciega boca acceso cocina bce.</t>
  </si>
  <si>
    <t>sa.139</t>
  </si>
  <si>
    <t>grampa sujeccion lavatorio</t>
  </si>
  <si>
    <t>sa.112</t>
  </si>
  <si>
    <t>Ramal Y PVC Cloacal d=160x110mm</t>
  </si>
  <si>
    <t>sa.111</t>
  </si>
  <si>
    <t>Codo H°G° 19 mm</t>
  </si>
  <si>
    <t>sa.108</t>
  </si>
  <si>
    <t>Codo IPS 19 mm</t>
  </si>
  <si>
    <t>sa.059</t>
  </si>
  <si>
    <t>adhesivo p/cañeria de PVC</t>
  </si>
  <si>
    <t>sa.031</t>
  </si>
  <si>
    <t>reduccion PVC 3.2 63 x 50 mm</t>
  </si>
  <si>
    <t>sa.030</t>
  </si>
  <si>
    <t>perchero simple embutir</t>
  </si>
  <si>
    <t>sa.029</t>
  </si>
  <si>
    <t>toallero integral embutir</t>
  </si>
  <si>
    <t>sa.027</t>
  </si>
  <si>
    <t>jabonera 15x15 embutir blanca</t>
  </si>
  <si>
    <t>sa.025</t>
  </si>
  <si>
    <t>portarrollo losa embutir blanco</t>
  </si>
  <si>
    <t>sa.018</t>
  </si>
  <si>
    <t>bidet losa</t>
  </si>
  <si>
    <t>sa.017</t>
  </si>
  <si>
    <t>mingitorio losa blanco</t>
  </si>
  <si>
    <t>sa.016</t>
  </si>
  <si>
    <t>deposito p/mingitorio PVC 12 lts</t>
  </si>
  <si>
    <t>sa.014</t>
  </si>
  <si>
    <t>boca acceso PVC p/cocina</t>
  </si>
  <si>
    <t>sa.012</t>
  </si>
  <si>
    <t>sombrerete PVC diam. 100 mm</t>
  </si>
  <si>
    <t>sa.002</t>
  </si>
  <si>
    <t>Curva PVC 45° 110</t>
  </si>
  <si>
    <t>sa.001</t>
  </si>
  <si>
    <t>Ramal Y PVC 0.110x0.110</t>
  </si>
  <si>
    <t>179- Accesorios sanit.</t>
  </si>
  <si>
    <t>sa.900</t>
  </si>
  <si>
    <t>Caño PRFV 900mm diám. Presión 1 bar</t>
  </si>
  <si>
    <t>sa.220</t>
  </si>
  <si>
    <t>Caño H-3 tricapa 25 mm</t>
  </si>
  <si>
    <t>sa.109</t>
  </si>
  <si>
    <t>codo IPS 25 mm</t>
  </si>
  <si>
    <t>sa.107</t>
  </si>
  <si>
    <t>codo IPS 13 mm</t>
  </si>
  <si>
    <t>sa.090</t>
  </si>
  <si>
    <t>Caño PVC 3.2 p/desague cloacal 0.110 x 4 m.</t>
  </si>
  <si>
    <t>sa.089</t>
  </si>
  <si>
    <t>Caño PVC 3.2 p/desague cloacal 0.060 x 4 m.</t>
  </si>
  <si>
    <t>sa.088</t>
  </si>
  <si>
    <t>caño PVC 3.2 p/desague cloacal 0.050 x 4 m.</t>
  </si>
  <si>
    <t>sa.087</t>
  </si>
  <si>
    <t>caño PVC 3.2 p/desague cloacal 0.040 x 4 m.</t>
  </si>
  <si>
    <t>sa.086</t>
  </si>
  <si>
    <t>caño PVC 2.2 p/ventil. diam. 100mm x 3m</t>
  </si>
  <si>
    <t>sa.071</t>
  </si>
  <si>
    <t>Caño H-3 tricapa 19 mm</t>
  </si>
  <si>
    <t>sa.070</t>
  </si>
  <si>
    <t>caño H-3 tricapa 13 mm</t>
  </si>
  <si>
    <t>sa.061</t>
  </si>
  <si>
    <t>caño polietileno K10 19 mm</t>
  </si>
  <si>
    <t>sa.060</t>
  </si>
  <si>
    <t>caño polietileno K10 13 mm</t>
  </si>
  <si>
    <t>sa.011</t>
  </si>
  <si>
    <t>codo PVC a 90° 2.2 diam. 100 mm</t>
  </si>
  <si>
    <t>sa.010</t>
  </si>
  <si>
    <t>codo PVC a 45° diam. 40 mm</t>
  </si>
  <si>
    <t>sa.009</t>
  </si>
  <si>
    <t>codo PVC a 90° diam. 40 mm</t>
  </si>
  <si>
    <t>sa.008</t>
  </si>
  <si>
    <t>codo PVC a 90° diam. 50 mm</t>
  </si>
  <si>
    <t>sa.007</t>
  </si>
  <si>
    <t>curva PVC 45° diam. 50 mm</t>
  </si>
  <si>
    <t>sa.006</t>
  </si>
  <si>
    <t>ramal T PVC 110x110</t>
  </si>
  <si>
    <t>sa.005</t>
  </si>
  <si>
    <t>curva PVC 90° 110 mm</t>
  </si>
  <si>
    <t>sa.004</t>
  </si>
  <si>
    <t>sopapa PVC diametro 40 mm p/ducha</t>
  </si>
  <si>
    <t>sa.003</t>
  </si>
  <si>
    <t>sopapa PVC diametro 50 mm recta cromada</t>
  </si>
  <si>
    <t>178- Caño sanit.</t>
  </si>
  <si>
    <t>sa.015</t>
  </si>
  <si>
    <t>Bacha simple acero inox. 52 x 32x18</t>
  </si>
  <si>
    <t>177- Bancha</t>
  </si>
  <si>
    <t>27- Sanitarios</t>
  </si>
  <si>
    <t>rv.022</t>
  </si>
  <si>
    <t>Poste metálico altura 1500 mm perfil 190x80x4,75 mm</t>
  </si>
  <si>
    <t>176- Poste</t>
  </si>
  <si>
    <t>rv.033</t>
  </si>
  <si>
    <t>Portico de señal aérea DNV 130 k 16 m. Luz</t>
  </si>
  <si>
    <t>175- Pórtico</t>
  </si>
  <si>
    <t>rv.039</t>
  </si>
  <si>
    <t>Material termosplastico</t>
  </si>
  <si>
    <t>rv.031</t>
  </si>
  <si>
    <t>Material termosplastico (subcontrato)</t>
  </si>
  <si>
    <t>174- Material Termosplástico</t>
  </si>
  <si>
    <t>tn</t>
  </si>
  <si>
    <t>rv.032</t>
  </si>
  <si>
    <t>Diluido Medio 1 (EM ? 1) y Rápido 1 (ER ? 1)</t>
  </si>
  <si>
    <t>173- Material</t>
  </si>
  <si>
    <t>rv.020</t>
  </si>
  <si>
    <t>Malla geotextil 150 grs./m2</t>
  </si>
  <si>
    <t>172- Malla</t>
  </si>
  <si>
    <t>rv.029</t>
  </si>
  <si>
    <t>Junta de dilatación armada 1000x276x40</t>
  </si>
  <si>
    <t>171- Junta</t>
  </si>
  <si>
    <t>rv.019</t>
  </si>
  <si>
    <t>Colchonetas de 4,00 x 2,00 x 0,17 mts. Alambre f 2,2 mm</t>
  </si>
  <si>
    <t>rv.018</t>
  </si>
  <si>
    <t>Gavión de 4,00 x 2,00 x 1,00 mts. Alambre f 2,60mm(HEXAGONAL)</t>
  </si>
  <si>
    <t>rv.017</t>
  </si>
  <si>
    <t>Gavión de 4,00 x 1,50 x 1,00 mts. Alambre f 2,60mm(HEXAGONAL)</t>
  </si>
  <si>
    <t>rv.016</t>
  </si>
  <si>
    <t>Gavión de 4,00 x 1,00 x 1,00 mts. Alambre f 2,60mm(HEXAGONAL)</t>
  </si>
  <si>
    <t>170- Gavión</t>
  </si>
  <si>
    <t>rv.027</t>
  </si>
  <si>
    <t>Fuel-oil</t>
  </si>
  <si>
    <t>169- Fuel-oil</t>
  </si>
  <si>
    <t>rv.021</t>
  </si>
  <si>
    <t>Defensa metálica e=3,2mm x7,62m</t>
  </si>
  <si>
    <t>167- Defensa</t>
  </si>
  <si>
    <t>rv.034</t>
  </si>
  <si>
    <t>Columna de brazo tipo DNV 130 k</t>
  </si>
  <si>
    <t>166- Columna</t>
  </si>
  <si>
    <t>rv.035</t>
  </si>
  <si>
    <t>Carteles reflectivos 2,10x1,20m</t>
  </si>
  <si>
    <t>164- Carteles</t>
  </si>
  <si>
    <t>rv.028</t>
  </si>
  <si>
    <t>C.A. (50-60) Cemento Asfáltico</t>
  </si>
  <si>
    <t>162- C.A.</t>
  </si>
  <si>
    <t>rv.026</t>
  </si>
  <si>
    <t>Emulsión rápida 1 (CRR ? 1)</t>
  </si>
  <si>
    <t>rv.025</t>
  </si>
  <si>
    <t>Emulsión lenta 1 (CRL ? 1)</t>
  </si>
  <si>
    <t>161- Asfalto red vial</t>
  </si>
  <si>
    <t>cm3</t>
  </si>
  <si>
    <t>rv.030</t>
  </si>
  <si>
    <t>Apoyo de neoprene</t>
  </si>
  <si>
    <t>160- Apoyo</t>
  </si>
  <si>
    <t>rv.024</t>
  </si>
  <si>
    <t>Alas terminales</t>
  </si>
  <si>
    <t>159- Alas</t>
  </si>
  <si>
    <t>Agregado zarandeado triturado petreo vial (A partir de 08/04)</t>
  </si>
  <si>
    <t>rv.037</t>
  </si>
  <si>
    <t>Agregado zarand. Pétreo fino vial</t>
  </si>
  <si>
    <t>158- Agregado zarand.</t>
  </si>
  <si>
    <t>rv.040</t>
  </si>
  <si>
    <t>Adoquin 10x10 Esf.4/7 Color gris o mixto (110kg por m2)</t>
  </si>
  <si>
    <t>rv.010</t>
  </si>
  <si>
    <t>Adoquines para pavimento 8 cm</t>
  </si>
  <si>
    <t>157- Adoquines</t>
  </si>
  <si>
    <t>26- Red vial</t>
  </si>
  <si>
    <t>rg.020</t>
  </si>
  <si>
    <t>Tubo Pead Gas 63mm 4bar</t>
  </si>
  <si>
    <t>rg.018</t>
  </si>
  <si>
    <t>Tubo Pead Gas 50mm 4bar</t>
  </si>
  <si>
    <t>rg.008</t>
  </si>
  <si>
    <t>Tubo Pead Gas 25mm 4bar</t>
  </si>
  <si>
    <t>156- Tubo</t>
  </si>
  <si>
    <t>rg.030</t>
  </si>
  <si>
    <t>Toma Servicio Gas E/F 50x25mm</t>
  </si>
  <si>
    <t>rg.028</t>
  </si>
  <si>
    <t>Toma Servicio Gas E/F 63x25mm</t>
  </si>
  <si>
    <t>155- Toma servicio</t>
  </si>
  <si>
    <t>rg.026</t>
  </si>
  <si>
    <t>Te Normal Gas E/F PE80 63mm</t>
  </si>
  <si>
    <t>rg.006</t>
  </si>
  <si>
    <t>Cupla E/F Gas PE80 63mm</t>
  </si>
  <si>
    <t>rg.004</t>
  </si>
  <si>
    <t>Cupla E/F Gas PE80 50mm</t>
  </si>
  <si>
    <t>152- Accesorios gas</t>
  </si>
  <si>
    <t>25- Red de gas</t>
  </si>
  <si>
    <t>re.060</t>
  </si>
  <si>
    <t>Transformador de potencia 13,2 KV, 315/0,4/0,231 KVA</t>
  </si>
  <si>
    <t>151- Transformador</t>
  </si>
  <si>
    <t>re.075</t>
  </si>
  <si>
    <t>Seccionador fusible XS</t>
  </si>
  <si>
    <t>150- Seccionador</t>
  </si>
  <si>
    <t>re.026</t>
  </si>
  <si>
    <t>Poste eucaliptus p/redes elect. De baja tensión(7,5 m) s/normas EDESA</t>
  </si>
  <si>
    <t>re.025</t>
  </si>
  <si>
    <t>Poste de eucaliptus creosotado 11 m</t>
  </si>
  <si>
    <t>149- Poste</t>
  </si>
  <si>
    <t>re.115</t>
  </si>
  <si>
    <t>Morsa de retención PKR 10</t>
  </si>
  <si>
    <t>re.110</t>
  </si>
  <si>
    <t>Morseto de retensión - grampa peine</t>
  </si>
  <si>
    <t>re.105</t>
  </si>
  <si>
    <t>Juego de suspensión completo</t>
  </si>
  <si>
    <t>re.100</t>
  </si>
  <si>
    <t>Juego de retensión completo</t>
  </si>
  <si>
    <t>147- Juego de retención y suspensión</t>
  </si>
  <si>
    <t>re.080</t>
  </si>
  <si>
    <t>Jabalina tipo Cooperweld 1,50x3/4"</t>
  </si>
  <si>
    <t>el.151</t>
  </si>
  <si>
    <t>JABALINA SIMPLE 5/8*1000 FACBSA (R.D)</t>
  </si>
  <si>
    <t>146- Jabalina</t>
  </si>
  <si>
    <t>re.095</t>
  </si>
  <si>
    <t>Gabinete estanco PVC 600x600x225 c/cerrad. AºPº</t>
  </si>
  <si>
    <t>145- Gabinete</t>
  </si>
  <si>
    <t>re.030</t>
  </si>
  <si>
    <t>Descargador óxido de zinc con desligador</t>
  </si>
  <si>
    <t>144- Descargador</t>
  </si>
  <si>
    <t>re.010</t>
  </si>
  <si>
    <t>Cruceta de Hº Aº separadora</t>
  </si>
  <si>
    <t>re.005</t>
  </si>
  <si>
    <t>Cruceta de H°A° MN 157 (2,20 m) c/ganchos</t>
  </si>
  <si>
    <t>143- Cruceta</t>
  </si>
  <si>
    <t>re.055</t>
  </si>
  <si>
    <t>Conductor prerreunido 4 x 10 mm²</t>
  </si>
  <si>
    <t>re.050</t>
  </si>
  <si>
    <t>Conductor CU forrado 1 x 35 mm²</t>
  </si>
  <si>
    <t>re.045</t>
  </si>
  <si>
    <t>Conductor Cu preensamblado 3x95 + 1x50 m</t>
  </si>
  <si>
    <t>re.040</t>
  </si>
  <si>
    <t>Conductor desnudo de cobre de 16 mm²</t>
  </si>
  <si>
    <t>142- Conductor</t>
  </si>
  <si>
    <t>re.020</t>
  </si>
  <si>
    <t>Columna de HºAºVº de 9,5/900/3</t>
  </si>
  <si>
    <t>re.015</t>
  </si>
  <si>
    <t>Columna de Hº Aº Vº de 10,50/1000/3</t>
  </si>
  <si>
    <t>141- Columna</t>
  </si>
  <si>
    <t>re.090</t>
  </si>
  <si>
    <t>Cajas de derivación trifásica RBT</t>
  </si>
  <si>
    <t>140- Caja red. Elect.</t>
  </si>
  <si>
    <t>re.043</t>
  </si>
  <si>
    <t>Cable de Al desnudo de 50 mm² de Secc.</t>
  </si>
  <si>
    <t>re.035</t>
  </si>
  <si>
    <t>Cable de Cu desnudo de 50 mm² de Secc.</t>
  </si>
  <si>
    <t>139- Cable r. eléc.</t>
  </si>
  <si>
    <t>re.065</t>
  </si>
  <si>
    <t>Artefacto Strand MB 70 con SAP 250 W</t>
  </si>
  <si>
    <t>138- Artefacto</t>
  </si>
  <si>
    <t>re.070</t>
  </si>
  <si>
    <t>Aislador Orgánico 13,2/33kv</t>
  </si>
  <si>
    <t>137- Aislador</t>
  </si>
  <si>
    <t>24- Red eléctrica</t>
  </si>
  <si>
    <t>rc.010</t>
  </si>
  <si>
    <t>Marco y tapa H°D° 85/90Kg. Sist. Abisagrado</t>
  </si>
  <si>
    <t>136- Marco y tapa</t>
  </si>
  <si>
    <t>sa.700</t>
  </si>
  <si>
    <t>Caño PRFV para cloacas DN 700mm; PN 1 Bar; SN 500 N/m2</t>
  </si>
  <si>
    <t>rc.020</t>
  </si>
  <si>
    <t>Caño PVC Cloacal JE 160mm</t>
  </si>
  <si>
    <t>135- Caño cloaca</t>
  </si>
  <si>
    <t>23- Red de cloaca</t>
  </si>
  <si>
    <t>ra.034</t>
  </si>
  <si>
    <t>Válvula esclusa doble brida H°D° 63mm</t>
  </si>
  <si>
    <t>134- Válvula</t>
  </si>
  <si>
    <t>sa.350</t>
  </si>
  <si>
    <t>Jabonera blanco adhesivo s/pegamento</t>
  </si>
  <si>
    <t>sa.349</t>
  </si>
  <si>
    <t>SIFON P/DESCARGA SIMPLE 40005</t>
  </si>
  <si>
    <t>sa.346</t>
  </si>
  <si>
    <t>FLEXIBLE FLEXIFORMA CROM.1/2*30</t>
  </si>
  <si>
    <t>sa.342</t>
  </si>
  <si>
    <t>VALVULAS ESFERICAS BCE. 3/4</t>
  </si>
  <si>
    <t>sa.341</t>
  </si>
  <si>
    <t>VALVULAS ESFERICAS BCE. 1/2</t>
  </si>
  <si>
    <t>sa.340</t>
  </si>
  <si>
    <t>TEE ROSCA H IPS 3/4</t>
  </si>
  <si>
    <t>sa.339</t>
  </si>
  <si>
    <t>TEE ROSCA H IPS 1/2</t>
  </si>
  <si>
    <t>sa.338</t>
  </si>
  <si>
    <t>TEE RED IPS 1*3/4</t>
  </si>
  <si>
    <t>sa.337</t>
  </si>
  <si>
    <t>TEE RED IPS 3/4*1/2</t>
  </si>
  <si>
    <t>sa.336</t>
  </si>
  <si>
    <t>CODO ROSCA H RED. IPS 3/4*1/2</t>
  </si>
  <si>
    <t>sa.335</t>
  </si>
  <si>
    <t>ADAPTADOR C/BRIDA IPS 1"</t>
  </si>
  <si>
    <t>sa.334</t>
  </si>
  <si>
    <t>BUJE RED IPS 1*1/2</t>
  </si>
  <si>
    <t>sa.333</t>
  </si>
  <si>
    <t>BUJE RED IPS 3/4*1/2</t>
  </si>
  <si>
    <t>sa.331</t>
  </si>
  <si>
    <t>UNION DOBLE IPS 3/4</t>
  </si>
  <si>
    <t>sa.330</t>
  </si>
  <si>
    <t>UNION DOBLE IPS 1/2</t>
  </si>
  <si>
    <t>sa.329</t>
  </si>
  <si>
    <t>NIPLES IPS * 8 CM * 3/4</t>
  </si>
  <si>
    <t>sa.328</t>
  </si>
  <si>
    <t>NIPLES IPS * 10 CM * 1/2</t>
  </si>
  <si>
    <t>sa.325</t>
  </si>
  <si>
    <t>BUJES H°G° 3/4" * 1/2"</t>
  </si>
  <si>
    <t>sa.324</t>
  </si>
  <si>
    <t>CODOS MH H°G° * 90° DE ½"</t>
  </si>
  <si>
    <t>sa.323</t>
  </si>
  <si>
    <t>CODOS HH H°G° * 90° DE ½"</t>
  </si>
  <si>
    <t>sa.322</t>
  </si>
  <si>
    <t>CUPLAS H°G° 1 * 1/2 - 3/4"</t>
  </si>
  <si>
    <t>sa.321</t>
  </si>
  <si>
    <t>CUPLAS H°G° 3/4 * 1/2"</t>
  </si>
  <si>
    <t>ra.105</t>
  </si>
  <si>
    <t>Tubo perfilado Hidropipe Diám. 1250</t>
  </si>
  <si>
    <t>ra.104</t>
  </si>
  <si>
    <t>Tubo perfilado Hidropipe Diám. 1100</t>
  </si>
  <si>
    <t>ra.103</t>
  </si>
  <si>
    <t>Tubo perfilado Hidropipe Diám. 870</t>
  </si>
  <si>
    <t>ra.102</t>
  </si>
  <si>
    <t>Tubo perfilado Hidropipe Diám. 700</t>
  </si>
  <si>
    <t>ra.101</t>
  </si>
  <si>
    <t>Tubo perfilado Hidropipe Diám. 520</t>
  </si>
  <si>
    <t>ra.100</t>
  </si>
  <si>
    <t>Tubo perfilado Hidropipe Diám. 400</t>
  </si>
  <si>
    <t>ra.037</t>
  </si>
  <si>
    <t>abrazadera diám. 63mm con racord de 3/4"</t>
  </si>
  <si>
    <t>ra.036</t>
  </si>
  <si>
    <t>Abrazadera diámetro 63mm con racord de 1/2"</t>
  </si>
  <si>
    <t>ra.032</t>
  </si>
  <si>
    <t>Te normal Pead Agua 63mm</t>
  </si>
  <si>
    <t>ra.030</t>
  </si>
  <si>
    <t>Cupla Pead Agua 75mm</t>
  </si>
  <si>
    <t>ra.028</t>
  </si>
  <si>
    <t>Cupla Pead Agua 63mm</t>
  </si>
  <si>
    <t>132- Accesorios agua</t>
  </si>
  <si>
    <t>ra.029</t>
  </si>
  <si>
    <t>Caño Pead Agua 225mm</t>
  </si>
  <si>
    <t>ra.027</t>
  </si>
  <si>
    <t>Caño Pead Agua 160mm</t>
  </si>
  <si>
    <t>ra.026</t>
  </si>
  <si>
    <t>Caño Pead Agua 110mm</t>
  </si>
  <si>
    <t>ra.025</t>
  </si>
  <si>
    <t>Caño Pead Agua 90mm</t>
  </si>
  <si>
    <t>ra.024</t>
  </si>
  <si>
    <t>Caño Pead Agua 75mm</t>
  </si>
  <si>
    <t>ra.020</t>
  </si>
  <si>
    <t>Caño Pead Agua 63mm</t>
  </si>
  <si>
    <t>ra.016</t>
  </si>
  <si>
    <t>Caño Pead Agua20mm</t>
  </si>
  <si>
    <t>131- Caño agua</t>
  </si>
  <si>
    <t>22- Red de agua</t>
  </si>
  <si>
    <t>pre.100</t>
  </si>
  <si>
    <t>Caño de Hº Comprimido Diám. 1m, Largo Util 1,20m,Peso 1100kg/caño</t>
  </si>
  <si>
    <t>pre.055</t>
  </si>
  <si>
    <t>camara septica premol. 540 lts completa</t>
  </si>
  <si>
    <t>pre.050</t>
  </si>
  <si>
    <t>camara de inspec. premol. compl. 60x60x60</t>
  </si>
  <si>
    <t>pre.040</t>
  </si>
  <si>
    <t>pileta de lavar H° premold. 70x55x30 s/ patas</t>
  </si>
  <si>
    <t>203- Varios</t>
  </si>
  <si>
    <t>pre.030</t>
  </si>
  <si>
    <t>Poste esquinero x 3,05 m</t>
  </si>
  <si>
    <t>pre.010</t>
  </si>
  <si>
    <t>Poste intermedio x 3,05 m</t>
  </si>
  <si>
    <t>129- Poste</t>
  </si>
  <si>
    <t>21- Premoldeados</t>
  </si>
  <si>
    <t>pl.002</t>
  </si>
  <si>
    <t>Placa durlock 1.20mx2.40m 12.50mm</t>
  </si>
  <si>
    <t>pl.001</t>
  </si>
  <si>
    <t>Placa durlock 1.20mx2.40m 9,5mm</t>
  </si>
  <si>
    <t>128- Placa</t>
  </si>
  <si>
    <t>20- Placa</t>
  </si>
  <si>
    <t>pi.022</t>
  </si>
  <si>
    <t>Salpicado plástico blanco tipo Igam 30l</t>
  </si>
  <si>
    <t>li.015</t>
  </si>
  <si>
    <t>Plastificante x 1,5 lts.</t>
  </si>
  <si>
    <t>126- Salpicado</t>
  </si>
  <si>
    <t>pi.044</t>
  </si>
  <si>
    <t>Pintura al aceite 4lts negro Satinado</t>
  </si>
  <si>
    <t>pi.043</t>
  </si>
  <si>
    <t>Pintura al aceite 4lts blanco Satinado</t>
  </si>
  <si>
    <t>pi.042</t>
  </si>
  <si>
    <t>Pintura al latex - lata 20 lts, interior</t>
  </si>
  <si>
    <t>pi.041</t>
  </si>
  <si>
    <t>Latex para piletas</t>
  </si>
  <si>
    <t>pi.031</t>
  </si>
  <si>
    <t>Pintura siliconadas p/ladrillos 20l</t>
  </si>
  <si>
    <t>pi.019</t>
  </si>
  <si>
    <t>Pintura asfáltica secado rapido</t>
  </si>
  <si>
    <t>pi.018</t>
  </si>
  <si>
    <t>Pintura al latex - lata 20 lts, exterior</t>
  </si>
  <si>
    <t>pi.017</t>
  </si>
  <si>
    <t>latex p/canchas</t>
  </si>
  <si>
    <t>pi.016</t>
  </si>
  <si>
    <t>Pintura al agua bolsa 4 kg</t>
  </si>
  <si>
    <t>pi.015</t>
  </si>
  <si>
    <t>pintura al latex acrilico p/cielorrasos</t>
  </si>
  <si>
    <t>pi.012</t>
  </si>
  <si>
    <t>pintura epoxi amarillo</t>
  </si>
  <si>
    <t>125- Pintura</t>
  </si>
  <si>
    <t>pi.030</t>
  </si>
  <si>
    <t>Fijador al agua</t>
  </si>
  <si>
    <t>124- Fijador</t>
  </si>
  <si>
    <t>pi.011</t>
  </si>
  <si>
    <t>esmalte sintetico verde x 4 lts</t>
  </si>
  <si>
    <t>pi.010</t>
  </si>
  <si>
    <t>Esmalte sintetico x 4 lts blanco</t>
  </si>
  <si>
    <t>123- Esmalte</t>
  </si>
  <si>
    <t>pi.020</t>
  </si>
  <si>
    <t>Enduído plástico</t>
  </si>
  <si>
    <t>122- Enduído</t>
  </si>
  <si>
    <t>pi.025</t>
  </si>
  <si>
    <t>Barniz sintético</t>
  </si>
  <si>
    <t>121- Barniz</t>
  </si>
  <si>
    <t>pi.006</t>
  </si>
  <si>
    <t>antióxido al cromato</t>
  </si>
  <si>
    <t>pi.005</t>
  </si>
  <si>
    <t>Antióxido rojo lata x 4 lts.</t>
  </si>
  <si>
    <t>120- Antióxido</t>
  </si>
  <si>
    <t>pi.038</t>
  </si>
  <si>
    <t>Pinceleta de cerda serie 331 N° 40</t>
  </si>
  <si>
    <t>pi.037</t>
  </si>
  <si>
    <t>Pincel de cerda serie 331 N° 30</t>
  </si>
  <si>
    <t>pi.035</t>
  </si>
  <si>
    <t>Viruta de Acero fina 300 gr</t>
  </si>
  <si>
    <t>pi.033</t>
  </si>
  <si>
    <t>papel lija mediana</t>
  </si>
  <si>
    <t>pi.032</t>
  </si>
  <si>
    <t>Thinner</t>
  </si>
  <si>
    <t>pi.004</t>
  </si>
  <si>
    <t>fondo p/chapa galvanizada tipo Galvite</t>
  </si>
  <si>
    <t>pi.003</t>
  </si>
  <si>
    <t>Aguarrás</t>
  </si>
  <si>
    <t>pi.002</t>
  </si>
  <si>
    <t>Aceite de lino cocido 18l</t>
  </si>
  <si>
    <t>119- Varios</t>
  </si>
  <si>
    <t>19- Pintura</t>
  </si>
  <si>
    <t>pb.020</t>
  </si>
  <si>
    <t>Motor motorarg S6 R4/30 30 H.P.</t>
  </si>
  <si>
    <t>118- Motor</t>
  </si>
  <si>
    <t>pb.010</t>
  </si>
  <si>
    <t>Cuerpo motorarg CFD 675/30 30H.P.</t>
  </si>
  <si>
    <t>117- Cuerpo</t>
  </si>
  <si>
    <t>pb.102</t>
  </si>
  <si>
    <t>Caño con costura de A°I° AISI 304 de Diam. 323,8x5,00mm</t>
  </si>
  <si>
    <t>pb.101</t>
  </si>
  <si>
    <t>Caño con costura de A°I° AISI 304 de Diam. 273,1x5,00mm</t>
  </si>
  <si>
    <t>pb.100</t>
  </si>
  <si>
    <t>Caño con costura de A°I° AISI 304 de Diam. 219,1x5,00mm</t>
  </si>
  <si>
    <t>pb.060</t>
  </si>
  <si>
    <t>Caño H°G° RyC 4"</t>
  </si>
  <si>
    <t>116- Caño pozo</t>
  </si>
  <si>
    <t>pb.050</t>
  </si>
  <si>
    <t>Cable pirelli sintenax viper 3x35</t>
  </si>
  <si>
    <t>115- Cable pozo bomb.</t>
  </si>
  <si>
    <t>pb.140</t>
  </si>
  <si>
    <t>Bomba impulsora de agua 3/4 HP</t>
  </si>
  <si>
    <t>pb.090</t>
  </si>
  <si>
    <t>Tablero suave Std. 30HP 380v</t>
  </si>
  <si>
    <t>pb.080</t>
  </si>
  <si>
    <t>Tablero de arranque suave 7,5 HP</t>
  </si>
  <si>
    <t>pb.070</t>
  </si>
  <si>
    <t>Equipo de bombeo MOTORARG Modelo 625/7,5(BOMBA+MOTOR)</t>
  </si>
  <si>
    <t>pb.040</t>
  </si>
  <si>
    <t>Bomba dosivac milenio 015 1.45 lts/h</t>
  </si>
  <si>
    <t>114- Bomba Pozo</t>
  </si>
  <si>
    <t>pb.030</t>
  </si>
  <si>
    <t>Arrancador suave WEG SSW-04.60 p/30H.P.</t>
  </si>
  <si>
    <t>113- Arrancador</t>
  </si>
  <si>
    <t>18- Pozo de bombeo</t>
  </si>
  <si>
    <t>ma.024</t>
  </si>
  <si>
    <t>Varillas de 1,20 mts.</t>
  </si>
  <si>
    <t>ma.023</t>
  </si>
  <si>
    <t>Varillones de 1,40 mts.</t>
  </si>
  <si>
    <t>104- Varillas</t>
  </si>
  <si>
    <t>ma.025</t>
  </si>
  <si>
    <t>Tranqueras 1,50 altox6,00 ancho</t>
  </si>
  <si>
    <t>103- Tranqueras</t>
  </si>
  <si>
    <t>ma.020</t>
  </si>
  <si>
    <t>Tirante pino 2x3" cepillado</t>
  </si>
  <si>
    <t>ma.010</t>
  </si>
  <si>
    <t>Tirante pino 3x6" cepillado</t>
  </si>
  <si>
    <t>ma.002</t>
  </si>
  <si>
    <t>Tirante pino 3"x3" s/cepillar</t>
  </si>
  <si>
    <t>102- Tirante</t>
  </si>
  <si>
    <t>ma.022</t>
  </si>
  <si>
    <t>Medio poste de quebracho 2,20</t>
  </si>
  <si>
    <t>ma.021</t>
  </si>
  <si>
    <t>Poste de quebracho entero 2,40m</t>
  </si>
  <si>
    <t>101- Poste</t>
  </si>
  <si>
    <t>ma.053</t>
  </si>
  <si>
    <t>Preencolado blanco</t>
  </si>
  <si>
    <t>ma.052</t>
  </si>
  <si>
    <t>Hoja fibrofácil 4 mm 1,83 x 2,60 (m2)</t>
  </si>
  <si>
    <t>ma.051</t>
  </si>
  <si>
    <t>Hoja fibrofacil 12 mm (1,83 x 2,60)</t>
  </si>
  <si>
    <t>ma.050</t>
  </si>
  <si>
    <t>Hoja en melamina color blanco base aglomerado 18 mm</t>
  </si>
  <si>
    <t>ma.026</t>
  </si>
  <si>
    <t>Tablones pino 2"x15"</t>
  </si>
  <si>
    <t>ma.018</t>
  </si>
  <si>
    <t>madera dura 3" x 3"</t>
  </si>
  <si>
    <t>ma.017</t>
  </si>
  <si>
    <t>madera dura 11/2"</t>
  </si>
  <si>
    <t>ma.016</t>
  </si>
  <si>
    <t>madera dura 11/2"x2" cepillada</t>
  </si>
  <si>
    <t>ma.012</t>
  </si>
  <si>
    <t>Fenólicos 18 mm.</t>
  </si>
  <si>
    <t>ma.011</t>
  </si>
  <si>
    <t>Fenólicos 15 mm.</t>
  </si>
  <si>
    <t>ma.008</t>
  </si>
  <si>
    <t>zocalo de pino 7 cm</t>
  </si>
  <si>
    <t>ma.007</t>
  </si>
  <si>
    <t>madera machimbrada pino 1/2"</t>
  </si>
  <si>
    <t>ma.006</t>
  </si>
  <si>
    <t>Madera 1ra. pino nacional s/cepillar</t>
  </si>
  <si>
    <t>ma.004</t>
  </si>
  <si>
    <t>madera machimbrada pino 3/4"</t>
  </si>
  <si>
    <t>ma.003</t>
  </si>
  <si>
    <t>Madera machimbrada pino 1"x6"</t>
  </si>
  <si>
    <t>ma.001</t>
  </si>
  <si>
    <t>Madera 1ra. pino nacional cepillada</t>
  </si>
  <si>
    <t>100- Madera</t>
  </si>
  <si>
    <t>ma.015</t>
  </si>
  <si>
    <t>Listones pino 1x2"</t>
  </si>
  <si>
    <t>99- Listones</t>
  </si>
  <si>
    <t>16- Maderas</t>
  </si>
  <si>
    <t>li.010</t>
  </si>
  <si>
    <t>ferrite rojo</t>
  </si>
  <si>
    <t>li.003</t>
  </si>
  <si>
    <t>Pastina p/ceramicos color</t>
  </si>
  <si>
    <t>li.002</t>
  </si>
  <si>
    <t>pastina p/ceramicos blanca</t>
  </si>
  <si>
    <t>202- Patina</t>
  </si>
  <si>
    <t>li.009</t>
  </si>
  <si>
    <t>Yeso blanco</t>
  </si>
  <si>
    <t>98- Yeso</t>
  </si>
  <si>
    <t>li.006</t>
  </si>
  <si>
    <t>Cemento Portland</t>
  </si>
  <si>
    <t>bolsa</t>
  </si>
  <si>
    <t>li.005</t>
  </si>
  <si>
    <t>Cemento blanco</t>
  </si>
  <si>
    <t>97- Cemento</t>
  </si>
  <si>
    <t>li.100</t>
  </si>
  <si>
    <t>Cal viva 10 kg</t>
  </si>
  <si>
    <t>li.004</t>
  </si>
  <si>
    <t>Cal hidratada en bolsa</t>
  </si>
  <si>
    <t>96- Cal</t>
  </si>
  <si>
    <t>li.001</t>
  </si>
  <si>
    <t>Adhesivo p/piso cerámico</t>
  </si>
  <si>
    <t>95- Adhesivo</t>
  </si>
  <si>
    <t>15- Ligantes</t>
  </si>
  <si>
    <t>mil</t>
  </si>
  <si>
    <t>la.023</t>
  </si>
  <si>
    <t>Ladrillos fundidos</t>
  </si>
  <si>
    <t>la.021</t>
  </si>
  <si>
    <t>Ladrillones de 20 comunes</t>
  </si>
  <si>
    <t>la.020</t>
  </si>
  <si>
    <t>Ladrillo semivisto</t>
  </si>
  <si>
    <t>la.014</t>
  </si>
  <si>
    <t>Ladrillo seleccionado de 1ra.</t>
  </si>
  <si>
    <t>la.012</t>
  </si>
  <si>
    <t>bovedilla ceramica para viguetas 16,5x40x25</t>
  </si>
  <si>
    <t>la.011</t>
  </si>
  <si>
    <t>bovedilla cerámica para viguetas 9,5x40x25</t>
  </si>
  <si>
    <t>la.010</t>
  </si>
  <si>
    <t>Bovedilla cerámica para viguetas 12,5x40x25</t>
  </si>
  <si>
    <t>la.009</t>
  </si>
  <si>
    <t>ladrillo hueco portante 18x 18x 30</t>
  </si>
  <si>
    <t>la.008</t>
  </si>
  <si>
    <t>Ladrillo hueco 9T 18x18x30</t>
  </si>
  <si>
    <t>la.007</t>
  </si>
  <si>
    <t>ladrillo hueco portante 12x18x30</t>
  </si>
  <si>
    <t>la.006</t>
  </si>
  <si>
    <t>Ladrillo hueco 6T 8x18x30</t>
  </si>
  <si>
    <t>la.003</t>
  </si>
  <si>
    <t>ladrillo común de 2da.calidad</t>
  </si>
  <si>
    <t>la.002</t>
  </si>
  <si>
    <t>Ladrillo hueco 8T 12x18x30</t>
  </si>
  <si>
    <t>la.001</t>
  </si>
  <si>
    <t>Ladrillo común de 1ra.calidad</t>
  </si>
  <si>
    <t>94- Ladrillo</t>
  </si>
  <si>
    <t>14- Ladrillos</t>
  </si>
  <si>
    <t>PEGAMENTO P/POLYGUARD 1 LITRO</t>
  </si>
  <si>
    <t>208- Pegamento</t>
  </si>
  <si>
    <t>ga.168</t>
  </si>
  <si>
    <t>TEES RED. EPOXI 3/4"*1/2" 73235</t>
  </si>
  <si>
    <t>207- Tees</t>
  </si>
  <si>
    <t>ga.167</t>
  </si>
  <si>
    <t>NIPLES EPOXI DE 10 CM. 3/4 73022 L.T</t>
  </si>
  <si>
    <t>206- Niple</t>
  </si>
  <si>
    <t>ga.180</t>
  </si>
  <si>
    <t>buje reduccion epoxi 3/4" x 1/2"</t>
  </si>
  <si>
    <t>ga.126</t>
  </si>
  <si>
    <t>Regulador y flexible p/gas natural</t>
  </si>
  <si>
    <t>92- Regulador</t>
  </si>
  <si>
    <t>gajo.161</t>
  </si>
  <si>
    <t>LLAVE PASO GAS BRONCE ½"</t>
  </si>
  <si>
    <t>ga.162</t>
  </si>
  <si>
    <t>LLAVE PASO GAS BRONCE 3/4"</t>
  </si>
  <si>
    <t>ga.138</t>
  </si>
  <si>
    <t>llave p/gas cromada 3/4" c/camp.</t>
  </si>
  <si>
    <t>ga.137</t>
  </si>
  <si>
    <t>Llave p/gas cromada 1/2"</t>
  </si>
  <si>
    <t>91- Llave</t>
  </si>
  <si>
    <t>ga.020</t>
  </si>
  <si>
    <t>Gabinete medidor gas</t>
  </si>
  <si>
    <t>90- Gabinete</t>
  </si>
  <si>
    <t>ga.011</t>
  </si>
  <si>
    <t>Componentes epoxi x 1/4lt.</t>
  </si>
  <si>
    <t>89- Componentes</t>
  </si>
  <si>
    <t>ga.161</t>
  </si>
  <si>
    <t>codo epoxi 25 mm</t>
  </si>
  <si>
    <t>ga.160</t>
  </si>
  <si>
    <t>Codo epoxi 19 mm</t>
  </si>
  <si>
    <t>ga.159</t>
  </si>
  <si>
    <t>codo epoxi 13 mm</t>
  </si>
  <si>
    <t>ga.009</t>
  </si>
  <si>
    <t>curva articulada chapa diametro 100 mm</t>
  </si>
  <si>
    <t>88- Codo</t>
  </si>
  <si>
    <t>ga.116</t>
  </si>
  <si>
    <t>Cocina 4 hornallas</t>
  </si>
  <si>
    <t>87- Cocina</t>
  </si>
  <si>
    <t>ga.217</t>
  </si>
  <si>
    <t>Gripper p/gabinete 3/4 x 25mm</t>
  </si>
  <si>
    <t>ga.216</t>
  </si>
  <si>
    <t>Vaina PVC recta L 320mm</t>
  </si>
  <si>
    <t>ga.215</t>
  </si>
  <si>
    <t>Vaina PVC curva L 640mm</t>
  </si>
  <si>
    <t>ga.214</t>
  </si>
  <si>
    <t>Codo 90º PE E/F 90mm</t>
  </si>
  <si>
    <t>ga.213</t>
  </si>
  <si>
    <t>Válvula servicio PE E/F 63x25</t>
  </si>
  <si>
    <t>ga.212</t>
  </si>
  <si>
    <t>Tee normal PE E/F 50MMA</t>
  </si>
  <si>
    <t>ga.211</t>
  </si>
  <si>
    <t>Cupla poliet. E/F 25mm media densidad</t>
  </si>
  <si>
    <t>ga.210</t>
  </si>
  <si>
    <t>Malla de advertencia A= 300mm</t>
  </si>
  <si>
    <t>ga.209</t>
  </si>
  <si>
    <t>Malla de advertencia A= 150mm</t>
  </si>
  <si>
    <t>ga.201</t>
  </si>
  <si>
    <t>tapon macho epoxi 1/2"</t>
  </si>
  <si>
    <t>ga.200</t>
  </si>
  <si>
    <t>tapon macho epoxi 3/4"</t>
  </si>
  <si>
    <t>ga.195</t>
  </si>
  <si>
    <t>niple epoxi x 8 cm 1/2"</t>
  </si>
  <si>
    <t>ga.191</t>
  </si>
  <si>
    <t>union doble conica epoxi 1/2"</t>
  </si>
  <si>
    <t>ga.190</t>
  </si>
  <si>
    <t>union doble conica epoxi 3/4"</t>
  </si>
  <si>
    <t>ga.172</t>
  </si>
  <si>
    <t>POLYGUARD 660 DE 0,05 X 10 MTS.</t>
  </si>
  <si>
    <t>ga.171</t>
  </si>
  <si>
    <t>tee epoxi 25 mm</t>
  </si>
  <si>
    <t>ga.170</t>
  </si>
  <si>
    <t>tee epoxi 19 mm</t>
  </si>
  <si>
    <t>ga.169</t>
  </si>
  <si>
    <t>tee epoxi 13 mm</t>
  </si>
  <si>
    <t>ga.156</t>
  </si>
  <si>
    <t>Caño epoxi 25 mm</t>
  </si>
  <si>
    <t>ga.153</t>
  </si>
  <si>
    <t>Caño epoxi 19 mm</t>
  </si>
  <si>
    <t>ga.152</t>
  </si>
  <si>
    <t>caño epoxi 13 mm</t>
  </si>
  <si>
    <t>ga.010</t>
  </si>
  <si>
    <t>Caño de chapa galvanizada D=100mm ch30</t>
  </si>
  <si>
    <t>ga.007</t>
  </si>
  <si>
    <t>polyguard 5 cm x 25 m</t>
  </si>
  <si>
    <t>ga.005</t>
  </si>
  <si>
    <t>imprimacion para polyguard</t>
  </si>
  <si>
    <t>86- Caño gas</t>
  </si>
  <si>
    <t>ga.114</t>
  </si>
  <si>
    <t>Calefón 14 litros blanco</t>
  </si>
  <si>
    <t>85- Calefón</t>
  </si>
  <si>
    <t>ga.113</t>
  </si>
  <si>
    <t>Calefactor TB 3800 calorias</t>
  </si>
  <si>
    <t>ga.008</t>
  </si>
  <si>
    <t>sombrerete chapa aprob. diametro 100 mm</t>
  </si>
  <si>
    <t>84- Calefactor</t>
  </si>
  <si>
    <t>13- Gas</t>
  </si>
  <si>
    <t>fo.020</t>
  </si>
  <si>
    <t>Mantillo</t>
  </si>
  <si>
    <t>83- Mantillo</t>
  </si>
  <si>
    <t>fo.040</t>
  </si>
  <si>
    <t>Ligustrus Aurius x 2.20 mts</t>
  </si>
  <si>
    <t>fo.035</t>
  </si>
  <si>
    <t>Lapacho x 2,20 mts</t>
  </si>
  <si>
    <t>fo.030</t>
  </si>
  <si>
    <t>semilla cesped mezcla</t>
  </si>
  <si>
    <t>fo.010</t>
  </si>
  <si>
    <t>Árboles para forestación - fresno</t>
  </si>
  <si>
    <t>82- Árboles</t>
  </si>
  <si>
    <t>12- Forestal</t>
  </si>
  <si>
    <t>Tubo fluorescente 40 w</t>
  </si>
  <si>
    <t>210- Tubo Fluorescente</t>
  </si>
  <si>
    <t>el.166</t>
  </si>
  <si>
    <t>RECEPTACULO CURVO NEG BAK.584</t>
  </si>
  <si>
    <t>el.165</t>
  </si>
  <si>
    <t>PORTALAMPARA BAK.3 PZ.NEGRO 515</t>
  </si>
  <si>
    <t>el.164</t>
  </si>
  <si>
    <t>ROSETA DE MADERA REDONDA 10 CM</t>
  </si>
  <si>
    <t>el.160a</t>
  </si>
  <si>
    <t>MODULO PULSADOR UNIP.C/CAMP.RODA BCO</t>
  </si>
  <si>
    <t>el.159</t>
  </si>
  <si>
    <t>FLORON PLAST REDO BCO.</t>
  </si>
  <si>
    <t>209- Accesorios Elect.</t>
  </si>
  <si>
    <t>el.168</t>
  </si>
  <si>
    <t>CONECTORES HIERRO DE 5/8"</t>
  </si>
  <si>
    <t>el.058</t>
  </si>
  <si>
    <t>conector hierro 3/4"</t>
  </si>
  <si>
    <t>205- Conectores</t>
  </si>
  <si>
    <t>el.011</t>
  </si>
  <si>
    <t>pilar Hº premol. de luz simple p/med. trifas.</t>
  </si>
  <si>
    <t>el.010</t>
  </si>
  <si>
    <t>Pilar Hº premoldeado de luz simple monof.</t>
  </si>
  <si>
    <t>43- Pilar</t>
  </si>
  <si>
    <t>el.109</t>
  </si>
  <si>
    <t>tomacorriente embutir c/T.T.</t>
  </si>
  <si>
    <t>el.108</t>
  </si>
  <si>
    <t>Llave 1 punto y toma 10 A</t>
  </si>
  <si>
    <t>el.107</t>
  </si>
  <si>
    <t>llave embutir 1 punto</t>
  </si>
  <si>
    <t>el.105</t>
  </si>
  <si>
    <t>interruptor diferencial tetrapolar 40 Amp.</t>
  </si>
  <si>
    <t>el.104</t>
  </si>
  <si>
    <t>interruptor diferencial SICA bipolar 40 A</t>
  </si>
  <si>
    <t>el.103</t>
  </si>
  <si>
    <t>interruptor termomagnetico DIN 3x25 A</t>
  </si>
  <si>
    <t>el.102</t>
  </si>
  <si>
    <t>interruptor diferencial SICA bipolar 25 Amp.</t>
  </si>
  <si>
    <t>el.101</t>
  </si>
  <si>
    <t>interruptor termomagnético DIN 2x25 A</t>
  </si>
  <si>
    <t>el.100</t>
  </si>
  <si>
    <t>Interruptor termomagnético DIN 1x10 A</t>
  </si>
  <si>
    <t>41- Interruptor y llave</t>
  </si>
  <si>
    <t>el.149</t>
  </si>
  <si>
    <t>Gabinete completo p/ 12 medidores</t>
  </si>
  <si>
    <t>el.111</t>
  </si>
  <si>
    <t>gabinete estanco PVC p/16 termicas</t>
  </si>
  <si>
    <t>el.110</t>
  </si>
  <si>
    <t>gabinete estanco PVC p/8 termicas</t>
  </si>
  <si>
    <t>40- Gabinete</t>
  </si>
  <si>
    <t>el.152</t>
  </si>
  <si>
    <t>CAÑO BAJADA MONOF.2BOCA 1.1/4*3 COMPLETO Galvaniz. Pesado</t>
  </si>
  <si>
    <t>el.080</t>
  </si>
  <si>
    <t>caño corrugado reforz. plastico 3/4"</t>
  </si>
  <si>
    <t>el.076</t>
  </si>
  <si>
    <t>curva chapa electricidad 5/8"</t>
  </si>
  <si>
    <t>el.075</t>
  </si>
  <si>
    <t>curva chapa electricidad 3/4"</t>
  </si>
  <si>
    <t>el.073</t>
  </si>
  <si>
    <t>caño semipesado 3/4" x 3 m.</t>
  </si>
  <si>
    <t>el.072</t>
  </si>
  <si>
    <t>Caño semipesado 5/8" x 3 m.</t>
  </si>
  <si>
    <t>el.071</t>
  </si>
  <si>
    <t>caño liviano hierro 5/8" x 3 m</t>
  </si>
  <si>
    <t>39- Caño elect.</t>
  </si>
  <si>
    <t>el.172</t>
  </si>
  <si>
    <t>Caja rectangular CH.20</t>
  </si>
  <si>
    <t>el.170</t>
  </si>
  <si>
    <t>CAJA CUADRADAS 10*10 N°20</t>
  </si>
  <si>
    <t>el.160</t>
  </si>
  <si>
    <t>artefacto fluorescente 2x40 W completo</t>
  </si>
  <si>
    <t>el.115</t>
  </si>
  <si>
    <t>tortuga PVC redonda c/rejilla</t>
  </si>
  <si>
    <t>el.114</t>
  </si>
  <si>
    <t>tortuga fundicion chica redonda</t>
  </si>
  <si>
    <t>el.113</t>
  </si>
  <si>
    <t>tortuga fundicion redonda grande</t>
  </si>
  <si>
    <t>el.112</t>
  </si>
  <si>
    <t>zumbador embutir 10x10</t>
  </si>
  <si>
    <t>el.062</t>
  </si>
  <si>
    <t>caja p/ 6 termicas</t>
  </si>
  <si>
    <t>el.061</t>
  </si>
  <si>
    <t>caja p/ 4 termicas</t>
  </si>
  <si>
    <t>el.060</t>
  </si>
  <si>
    <t>Caja rectangular 10 x 5 x 4.5</t>
  </si>
  <si>
    <t>el.059</t>
  </si>
  <si>
    <t>caja octogonal grande ch.20</t>
  </si>
  <si>
    <t>el.057</t>
  </si>
  <si>
    <t>caja octogonal chica ch.20</t>
  </si>
  <si>
    <t>el.021</t>
  </si>
  <si>
    <t>caja medidor 380 V policarbonato EDESA</t>
  </si>
  <si>
    <t>el.020</t>
  </si>
  <si>
    <t>Caja medidor 220V policarbonato EDESA</t>
  </si>
  <si>
    <t>38- Caja elect.</t>
  </si>
  <si>
    <t>el.150</t>
  </si>
  <si>
    <t>cinta aisladora PVC x 20 m</t>
  </si>
  <si>
    <t>el.027</t>
  </si>
  <si>
    <t>cable cobre aislado 1 x 1,5 mm2</t>
  </si>
  <si>
    <t>el.026</t>
  </si>
  <si>
    <t>cable cobre desnudo 1 x 6 mm2</t>
  </si>
  <si>
    <t>el.025</t>
  </si>
  <si>
    <t>cable subterraneo 3x6 mm2</t>
  </si>
  <si>
    <t>el.024</t>
  </si>
  <si>
    <t>cable subterraneo 2x4 mm2</t>
  </si>
  <si>
    <t>el.023</t>
  </si>
  <si>
    <t>Cable cobre aislado 1 x 2.5 mm2.</t>
  </si>
  <si>
    <t>el.022</t>
  </si>
  <si>
    <t>cable cobre desnudo 7 x 0,85 mm2</t>
  </si>
  <si>
    <t>37- Cable elect.</t>
  </si>
  <si>
    <t>9- Electricidad</t>
  </si>
  <si>
    <t>ch.021</t>
  </si>
  <si>
    <t>Perfil chapa galv. Solera de 70 mm x 2,60 m</t>
  </si>
  <si>
    <t>ch.020</t>
  </si>
  <si>
    <t>Perfil chapa galv. Solera de 35 mm x 2,60 m</t>
  </si>
  <si>
    <t>36- Perfil</t>
  </si>
  <si>
    <t>pie</t>
  </si>
  <si>
    <t>ch.040</t>
  </si>
  <si>
    <t>Chapa galvanizada Nº 24 x 1,10</t>
  </si>
  <si>
    <t>ch.039</t>
  </si>
  <si>
    <t>Chapa Nº 27 de 14 pie x 1,10 m</t>
  </si>
  <si>
    <t>ch.038</t>
  </si>
  <si>
    <t>Chapa Nº 27 de 15 pie x 1,10 m</t>
  </si>
  <si>
    <t>ch.037</t>
  </si>
  <si>
    <t>Chapa Nº 27 de 25 pie x 1,10 m</t>
  </si>
  <si>
    <t>ch.036</t>
  </si>
  <si>
    <t>Chapa Nº 27 de 8 pie x 1,10 m</t>
  </si>
  <si>
    <t>ch.035</t>
  </si>
  <si>
    <t>Chapa decorada Nº 20 2 x 1m</t>
  </si>
  <si>
    <t>ch.033</t>
  </si>
  <si>
    <t>Chapa de hierro N°28 DD de 1 x 2 m.</t>
  </si>
  <si>
    <t>ch.032</t>
  </si>
  <si>
    <t>Chapa galvanizada Nº 27 x 1,10</t>
  </si>
  <si>
    <t>ch.031</t>
  </si>
  <si>
    <t>Chapa lisa galvanizada Nº 27 de 1,22x2,45</t>
  </si>
  <si>
    <t>ch.030</t>
  </si>
  <si>
    <t>Chapa lisa galvanizada Nº 24 de 1,22x2,44</t>
  </si>
  <si>
    <t>ch.010</t>
  </si>
  <si>
    <t>Chapa de hierro N°18 DD de 1 x 2 m.</t>
  </si>
  <si>
    <t>ch.006</t>
  </si>
  <si>
    <t>Chapa H°G° N°27, 3.05 x 1.10 m.</t>
  </si>
  <si>
    <t>ch.004</t>
  </si>
  <si>
    <t>Chapa de hierro N°16 DD de 1 x 2 m.</t>
  </si>
  <si>
    <t>ch.002</t>
  </si>
  <si>
    <t>Chapa FºCº acanalada de 6 mm, de 1.10m.x 2.44m.</t>
  </si>
  <si>
    <t>35- Chapa</t>
  </si>
  <si>
    <t>ga.012</t>
  </si>
  <si>
    <t>Caño de chapa galvanizada D=150mm ch30</t>
  </si>
  <si>
    <t>ch.013</t>
  </si>
  <si>
    <t>caño estructural 30x40x1,2 x 6 m</t>
  </si>
  <si>
    <t>ch.012</t>
  </si>
  <si>
    <t>caño estructural 40x80x1,6 x 6 m</t>
  </si>
  <si>
    <t>ch.011</t>
  </si>
  <si>
    <t>Caño estructural redondo 3" x 1,6 x 6mt.</t>
  </si>
  <si>
    <t>ac.118</t>
  </si>
  <si>
    <t>Caño estructural redondo 2 - 1/2"x1,6 x 6 m</t>
  </si>
  <si>
    <t>ac.117</t>
  </si>
  <si>
    <t>Caño estructural redondo 2"x1,2 x 6 m</t>
  </si>
  <si>
    <t>ac.116</t>
  </si>
  <si>
    <t>Caño estructural 25x25x1,6 x 6 m</t>
  </si>
  <si>
    <t>34- Caño chapa</t>
  </si>
  <si>
    <t>8- Chapa</t>
  </si>
  <si>
    <t>ca.108</t>
  </si>
  <si>
    <t>Ventiluz 1.116x0.30 c/dos aereadores alum. De 5 aletas c/reja c.est.</t>
  </si>
  <si>
    <t>ca.107</t>
  </si>
  <si>
    <t>Ventana 0.60x0.80 paño fijo inf. y aereador alum 3 aletas c/reja c.est</t>
  </si>
  <si>
    <t>ca.104</t>
  </si>
  <si>
    <t>Ventana 2 H. abrir c/mco.met. 1,20x1,50 y celosía tablilla de madera</t>
  </si>
  <si>
    <t>ca.103</t>
  </si>
  <si>
    <t>Ventana 2 H. abrir c/mco.met. 1,20x1,10 y celosía tablilla de madera</t>
  </si>
  <si>
    <t>ca.102</t>
  </si>
  <si>
    <t>Ventana 2 H. abrir c/mco.met. 1,20x1,50 y celosía metálica BWG 20</t>
  </si>
  <si>
    <t>ca.030</t>
  </si>
  <si>
    <t>Ventana 2H de abrir alum. Anodiz. 1,2x1,2 c/cristal float 4mm incoloro</t>
  </si>
  <si>
    <t>ca.020</t>
  </si>
  <si>
    <t>Ventana 2H de abrir alum. natural 1,2x1,2 c/cristal float 4mm incoloro</t>
  </si>
  <si>
    <t>ca.013b</t>
  </si>
  <si>
    <t>Ventana 2 H. abrir c/mco.met. 1,20x1,10 y cel. met.(A partir de 01/05)</t>
  </si>
  <si>
    <t>ca.013</t>
  </si>
  <si>
    <t>Ventana 2 H. abrir c/mco.met. 1,20x1,10 y celosía metálica BWG 20</t>
  </si>
  <si>
    <t>33- Ventana</t>
  </si>
  <si>
    <t>ca.114</t>
  </si>
  <si>
    <t>Puerta Blindex de 10mm de 93x215 incolora,templada con herrajes</t>
  </si>
  <si>
    <t>ca.113</t>
  </si>
  <si>
    <t>P4 marco 0.90x2.05 N° 18 P/65mm hoja c/bastonado inf. y p.fijo c/r</t>
  </si>
  <si>
    <t>ca.112</t>
  </si>
  <si>
    <t>P3 marco 0.70x2.05 N° 18 P/75mm</t>
  </si>
  <si>
    <t>ca.111</t>
  </si>
  <si>
    <t>P2 marco 0.80x2.05 N° 18 P/75mm</t>
  </si>
  <si>
    <t>ca.110</t>
  </si>
  <si>
    <t>P1 marco 0.90x2.05 N° 18 P/75mm</t>
  </si>
  <si>
    <t>ca.109</t>
  </si>
  <si>
    <t>P1 Alt. Puerta de 0.90x2.05 marco N°18 P/75mm hoja bastidor</t>
  </si>
  <si>
    <t>ca.008</t>
  </si>
  <si>
    <t>Puerta placa 0,70 x 2,00 Pino c/marco metalico</t>
  </si>
  <si>
    <t>ca.001</t>
  </si>
  <si>
    <t>Puerta tablero 0,90 x 2,00 cedro</t>
  </si>
  <si>
    <t>32- Puerta</t>
  </si>
  <si>
    <t>ca.003</t>
  </si>
  <si>
    <t>Cerradura de seguridad Prive Art.200</t>
  </si>
  <si>
    <t>30- Cerradura</t>
  </si>
  <si>
    <t>7- Carpintería</t>
  </si>
  <si>
    <t>bl.006</t>
  </si>
  <si>
    <t>Viguetas pretensadas 4.00 m.</t>
  </si>
  <si>
    <t>bl.005</t>
  </si>
  <si>
    <t>Viguetas pretensadas 3.80 m.</t>
  </si>
  <si>
    <t>bl.003</t>
  </si>
  <si>
    <t>Viguetas pretensadas 3.90 m.</t>
  </si>
  <si>
    <t>29- Viguetas</t>
  </si>
  <si>
    <t>bl.004</t>
  </si>
  <si>
    <t>bloque de H° de 15x20x40</t>
  </si>
  <si>
    <t>bl.002</t>
  </si>
  <si>
    <t>Bloque de H° de 19 x 19 x 39 BR3</t>
  </si>
  <si>
    <t>28- Bloque</t>
  </si>
  <si>
    <t>6- Bloque</t>
  </si>
  <si>
    <t>az.001</t>
  </si>
  <si>
    <t>Azulejo 15x15 blanco</t>
  </si>
  <si>
    <t>27- Azulejo</t>
  </si>
  <si>
    <t>5- Azulejos</t>
  </si>
  <si>
    <t>ar.012</t>
  </si>
  <si>
    <t>Ripio Lavado 1/2</t>
  </si>
  <si>
    <t>ar.010</t>
  </si>
  <si>
    <t>Piedra bola</t>
  </si>
  <si>
    <t>ar.009</t>
  </si>
  <si>
    <t>ripio lavado 1/5"</t>
  </si>
  <si>
    <t>ar.004</t>
  </si>
  <si>
    <t>Ripiosa</t>
  </si>
  <si>
    <t>ar.003</t>
  </si>
  <si>
    <t>Ripio zarandeado 1/3</t>
  </si>
  <si>
    <t>25- Ripio</t>
  </si>
  <si>
    <t>Material de subbase tamaño máx=11/2"-vial</t>
  </si>
  <si>
    <t>ar.008</t>
  </si>
  <si>
    <t>Arido p/base max 1 1/2"- vial</t>
  </si>
  <si>
    <t>ar.007</t>
  </si>
  <si>
    <t>ar.002</t>
  </si>
  <si>
    <t>Material de subbase tamaño máx=2"- vial</t>
  </si>
  <si>
    <t>21- Árido Vial</t>
  </si>
  <si>
    <t>ar.013</t>
  </si>
  <si>
    <t>Arena Fina</t>
  </si>
  <si>
    <t>ar.006</t>
  </si>
  <si>
    <t>Arena mediana</t>
  </si>
  <si>
    <t>ar.005</t>
  </si>
  <si>
    <t>Enlame</t>
  </si>
  <si>
    <t>ar.001</t>
  </si>
  <si>
    <t>Arena Gruesa</t>
  </si>
  <si>
    <t>20- Arena</t>
  </si>
  <si>
    <t>4- Áridos</t>
  </si>
  <si>
    <t>ai.055</t>
  </si>
  <si>
    <t>Ladrillo telgopor h=12cm, largo=1m, ancho=42cm</t>
  </si>
  <si>
    <t>ai.018</t>
  </si>
  <si>
    <t>Telgopor 10 mm</t>
  </si>
  <si>
    <t>ai.014</t>
  </si>
  <si>
    <t>Poliestireno expandido 20 mm</t>
  </si>
  <si>
    <t>19- Poliestireno</t>
  </si>
  <si>
    <t>ai.009</t>
  </si>
  <si>
    <t>Plástico 100 micrones</t>
  </si>
  <si>
    <t>18- Pástico</t>
  </si>
  <si>
    <t>ai.012</t>
  </si>
  <si>
    <t>Pintura asfáltica base acuosa</t>
  </si>
  <si>
    <t>16- Pintura asfáltica</t>
  </si>
  <si>
    <t>ai.017</t>
  </si>
  <si>
    <t>Microesfera de vidrio</t>
  </si>
  <si>
    <t>15- Microesfera</t>
  </si>
  <si>
    <t>ai.011</t>
  </si>
  <si>
    <t>ai.010</t>
  </si>
  <si>
    <t>masilla</t>
  </si>
  <si>
    <t>ai.006</t>
  </si>
  <si>
    <t>Membrana c/aluminio 4 mm espesor</t>
  </si>
  <si>
    <t>ai.005</t>
  </si>
  <si>
    <t>Membrana b/tejas c/aislac. térmica TBA5</t>
  </si>
  <si>
    <t>ai.002</t>
  </si>
  <si>
    <t>Membrana s/aluminio 4 mm espesor</t>
  </si>
  <si>
    <t>14- Membrana</t>
  </si>
  <si>
    <t>ai.004</t>
  </si>
  <si>
    <t>Hidrófugo Cerecita Iggam</t>
  </si>
  <si>
    <t>13- Hidrófugo</t>
  </si>
  <si>
    <t>pi.034</t>
  </si>
  <si>
    <t>Esmalte sintetico negro 4l</t>
  </si>
  <si>
    <t>12- Esmalte</t>
  </si>
  <si>
    <t>ai.007</t>
  </si>
  <si>
    <t>Asfalto plástico p/juntas de pavimento</t>
  </si>
  <si>
    <t>11- Asfalto aislante</t>
  </si>
  <si>
    <t>3- Aislante</t>
  </si>
  <si>
    <t>ad.001</t>
  </si>
  <si>
    <t>Antisol normalizado</t>
  </si>
  <si>
    <t>10- Antisol</t>
  </si>
  <si>
    <t>ad.002</t>
  </si>
  <si>
    <t>Acelerante de fragüe</t>
  </si>
  <si>
    <t>9- Acelerante</t>
  </si>
  <si>
    <t>2- Aditivos</t>
  </si>
  <si>
    <t>ac.091</t>
  </si>
  <si>
    <t>Torniquetas Nº6</t>
  </si>
  <si>
    <t>8- Torniquetas</t>
  </si>
  <si>
    <t>ac.034</t>
  </si>
  <si>
    <t>Metal desplegado 0.75mx2.00m.</t>
  </si>
  <si>
    <t>7- Metal</t>
  </si>
  <si>
    <t>ac.040</t>
  </si>
  <si>
    <t>Malla Sima Q92</t>
  </si>
  <si>
    <t>ac.030</t>
  </si>
  <si>
    <t>Malla Sima R92</t>
  </si>
  <si>
    <t>6- Malla</t>
  </si>
  <si>
    <t>ac.121</t>
  </si>
  <si>
    <t>Hierro Angulo 1-1/2 x 3/16 x 6m</t>
  </si>
  <si>
    <t>ac.120</t>
  </si>
  <si>
    <t>Hierro Angulo 2 x 3/16 x 6m</t>
  </si>
  <si>
    <t>ac.119</t>
  </si>
  <si>
    <t>Hierro Angulo 3/4 x 1/8 x 6m</t>
  </si>
  <si>
    <t>barra</t>
  </si>
  <si>
    <t>ac.105</t>
  </si>
  <si>
    <t>Hierro liso herrero de 16 mm - 12 mts</t>
  </si>
  <si>
    <t>ac.104</t>
  </si>
  <si>
    <t>Hierro liso herrero de 12 mm - 12 mts</t>
  </si>
  <si>
    <t>ac.103</t>
  </si>
  <si>
    <t>Hierro liso herrero de 8 mm - 12 mts</t>
  </si>
  <si>
    <t>ac.102</t>
  </si>
  <si>
    <t>Hierro liso herrero de 6 mm - 12 mts</t>
  </si>
  <si>
    <t>ac.080</t>
  </si>
  <si>
    <t>Planchuela 1/2"x1/8"</t>
  </si>
  <si>
    <t>5- Hierro</t>
  </si>
  <si>
    <t>ac.111</t>
  </si>
  <si>
    <t>Gancho "J" p/chapa galvanizada de 60mm</t>
  </si>
  <si>
    <t>ac.090</t>
  </si>
  <si>
    <t>Gancho p/alambre tejido 3/8"x200 mm</t>
  </si>
  <si>
    <t>ac.089</t>
  </si>
  <si>
    <t>Gancho "J" p/chapa galvanizada 50 mm</t>
  </si>
  <si>
    <t>4- Gancho</t>
  </si>
  <si>
    <t>ac.053</t>
  </si>
  <si>
    <t>Clavos cabeza de plomo 3"</t>
  </si>
  <si>
    <t>ac.052</t>
  </si>
  <si>
    <t>Clavos P.P. 1"</t>
  </si>
  <si>
    <t>ac.051</t>
  </si>
  <si>
    <t>Clavos P.P. 2 1/2"</t>
  </si>
  <si>
    <t>ac.050</t>
  </si>
  <si>
    <t>Clavos P.P. 2"</t>
  </si>
  <si>
    <t>3- Clavos</t>
  </si>
  <si>
    <t>ac.073</t>
  </si>
  <si>
    <t>Alambre tejido 2" x 2 mts 2"-200-10-14</t>
  </si>
  <si>
    <t>ac.072</t>
  </si>
  <si>
    <t>Alambre Galvanizado N° 14</t>
  </si>
  <si>
    <t>ac.071</t>
  </si>
  <si>
    <t>Alambre galvaniz. 17/15</t>
  </si>
  <si>
    <t>ac.070</t>
  </si>
  <si>
    <t>Alambre galvaniz. 16/14</t>
  </si>
  <si>
    <t>ac.062</t>
  </si>
  <si>
    <t>alambre negro N°14</t>
  </si>
  <si>
    <t>ac.061</t>
  </si>
  <si>
    <t>Alambre negro Nº16</t>
  </si>
  <si>
    <t>ac.060</t>
  </si>
  <si>
    <t>Alambre romboidal 150x50x14</t>
  </si>
  <si>
    <t>rollo</t>
  </si>
  <si>
    <t>ac.002</t>
  </si>
  <si>
    <t>Alambre de púas x 500 m.</t>
  </si>
  <si>
    <t>2- Alambre</t>
  </si>
  <si>
    <t>ac.500</t>
  </si>
  <si>
    <t>Malla SIMA Q - 55 25x25</t>
  </si>
  <si>
    <t>ac.201</t>
  </si>
  <si>
    <t>Tornillos T2 x 100</t>
  </si>
  <si>
    <t>ac.200</t>
  </si>
  <si>
    <t>Tornillos T1 x 100</t>
  </si>
  <si>
    <t>ac.107</t>
  </si>
  <si>
    <t>Electrodos 3,25mm conarco punta naranja</t>
  </si>
  <si>
    <t>ac.106</t>
  </si>
  <si>
    <t>Electrodos 3,25mm conarco punta azul</t>
  </si>
  <si>
    <t>ac.101</t>
  </si>
  <si>
    <t>Hierro torsionado de 14mm</t>
  </si>
  <si>
    <t>ac.100</t>
  </si>
  <si>
    <t>Hierro torsionado diam. 20mm</t>
  </si>
  <si>
    <t>ac.093</t>
  </si>
  <si>
    <t>Acero p/pretens. Ø 7 mm</t>
  </si>
  <si>
    <t>ac.092</t>
  </si>
  <si>
    <t>Tirafondo 6,5 mm x 3"</t>
  </si>
  <si>
    <t>ac.081</t>
  </si>
  <si>
    <t>Planchuela 5/8" x 1/8"</t>
  </si>
  <si>
    <t>ac.029</t>
  </si>
  <si>
    <t>electrodos 2,5 mm</t>
  </si>
  <si>
    <t>ac.016</t>
  </si>
  <si>
    <t>Acero en barras 10 mm</t>
  </si>
  <si>
    <t>ac.015</t>
  </si>
  <si>
    <t>Hierro mejorado de 10 mm.</t>
  </si>
  <si>
    <t>ac.014</t>
  </si>
  <si>
    <t>hierro liso herrero de 10 mm.</t>
  </si>
  <si>
    <t>ac.013</t>
  </si>
  <si>
    <t>hierro torsionado diam. 16mm</t>
  </si>
  <si>
    <t>ac.012</t>
  </si>
  <si>
    <t>hierro torsionado diam. 12mm</t>
  </si>
  <si>
    <t>ac.011</t>
  </si>
  <si>
    <t>hierro torsionado diam. 8mm</t>
  </si>
  <si>
    <t>ac.010</t>
  </si>
  <si>
    <t>hierro torsionado diam. 6mm</t>
  </si>
  <si>
    <t>ac.009</t>
  </si>
  <si>
    <t>hierro torsionado diam. 4,2mm</t>
  </si>
  <si>
    <t>1- Acero</t>
  </si>
  <si>
    <t>Materiales</t>
  </si>
  <si>
    <t>A - Materiales</t>
  </si>
  <si>
    <t>B - Mano de obra</t>
  </si>
  <si>
    <t>C - Equipos</t>
  </si>
  <si>
    <t>Nº</t>
  </si>
  <si>
    <t>Código
Fórmula</t>
  </si>
  <si>
    <t>Item</t>
  </si>
  <si>
    <t>Detalles de Fórmulas</t>
  </si>
  <si>
    <t>Composición</t>
  </si>
  <si>
    <t>Cant.</t>
  </si>
  <si>
    <t>Precio</t>
  </si>
  <si>
    <t>Subtotal</t>
  </si>
  <si>
    <t>Fórmula:</t>
  </si>
  <si>
    <t>Unid.</t>
  </si>
  <si>
    <t>Exctracción a mano y retiro de suelos (500m)</t>
  </si>
  <si>
    <t>Desmonte y terraplen a mano y máquina</t>
  </si>
  <si>
    <t>Replanteo y compactación a mano</t>
  </si>
  <si>
    <t>Excavación a máq. p/obras de saneamientos</t>
  </si>
  <si>
    <t>Relleno a máq.  p/obras de saneamientos</t>
  </si>
  <si>
    <t>Valor:</t>
  </si>
  <si>
    <t>Valor
Fórmula</t>
  </si>
  <si>
    <t>2 - Fundaciones</t>
  </si>
  <si>
    <t>Hº de limpieza - e = 5 cm</t>
  </si>
  <si>
    <t>Hº Aº vigas de fundación</t>
  </si>
  <si>
    <t>Hº Aº bases aisladas</t>
  </si>
  <si>
    <t>Hº Aº platea de fundación</t>
  </si>
  <si>
    <t>3 - Estructura Resistente</t>
  </si>
  <si>
    <t xml:space="preserve">Estructura de Hº Aº </t>
  </si>
  <si>
    <t>Estr. de Hº Aº Columna resistente</t>
  </si>
  <si>
    <t>Estr. de Hº Aº Vigas resistentes</t>
  </si>
  <si>
    <t>Estr. de Hº Aº Vigas y columnas encad.</t>
  </si>
  <si>
    <t>Estr. de Hº Aº Losa maciza e = 10 cm</t>
  </si>
  <si>
    <t>Estr. de Hº Aº Losa cerám. aliv. c/viguetas</t>
  </si>
  <si>
    <t xml:space="preserve"> Hº Aº Losa maciza c/encofr. metálico</t>
  </si>
  <si>
    <t>Estr. de Hº Aº losa maciza e = 15 cm Hº visto</t>
  </si>
  <si>
    <t>Estr. de Hº Aº Vigas resist. Hº visto</t>
  </si>
  <si>
    <t>Estr. de Hº Aº Columna resist. Hº visto</t>
  </si>
  <si>
    <t>1 - Movimiento de Tierra</t>
  </si>
  <si>
    <t>4 - Cerramientos Exteriores e Interiores</t>
  </si>
  <si>
    <t>0.18.00.F</t>
  </si>
  <si>
    <t>0.18.01.F</t>
  </si>
  <si>
    <t>0.18.02.F</t>
  </si>
  <si>
    <t>0.18.15.F</t>
  </si>
  <si>
    <t>0.18.16.F</t>
  </si>
  <si>
    <t>0.18.17.F</t>
  </si>
  <si>
    <t>0.18.18.F</t>
  </si>
  <si>
    <t>0.18.26.F</t>
  </si>
  <si>
    <t>0.18.27.F</t>
  </si>
  <si>
    <t xml:space="preserve">Mampostería de ladrillo común 0.15 </t>
  </si>
  <si>
    <t>Mampostería de ladrillo común 0.30</t>
  </si>
  <si>
    <t>Mampostería de ladrillo común a la vista</t>
  </si>
  <si>
    <t>Mampostería de ladrillo Cer.  8 x 18 x 30</t>
  </si>
  <si>
    <t>Mampostería de ladrillo Cer.  12 x 18 x 30</t>
  </si>
  <si>
    <t>Mampostería de ladrillo Cer.  18 x 18 x 30</t>
  </si>
  <si>
    <t>Mampostería de ladrillo Cerr. Portante</t>
  </si>
  <si>
    <t>Muro bloque de Hº 19 x 19 x 40</t>
  </si>
  <si>
    <t>Mamp. de ladr. común visto c/armad. p/Escuela</t>
  </si>
  <si>
    <t>Mamp. ladr. común visto c/armad y junta dilat.</t>
  </si>
  <si>
    <t>5 - Aislaciones</t>
  </si>
  <si>
    <t>0.21.00.F</t>
  </si>
  <si>
    <t>Capa aislada de concreto e hidrófugo</t>
  </si>
  <si>
    <t>6 - Revoques</t>
  </si>
  <si>
    <t>0.24.00.F</t>
  </si>
  <si>
    <t>0.24.50.F</t>
  </si>
  <si>
    <t>0.24.51.F</t>
  </si>
  <si>
    <t>0.24.70.F</t>
  </si>
  <si>
    <t>Exteriores a la cal</t>
  </si>
  <si>
    <t>Grueso y fino a la cal inter.</t>
  </si>
  <si>
    <t>Grueso reforzado b/revestimiento</t>
  </si>
  <si>
    <t>Interior de yeso s/mampostería</t>
  </si>
  <si>
    <t>Resúmen de Fórmulas</t>
  </si>
  <si>
    <t>7 - Solados</t>
  </si>
  <si>
    <t>0.27.00.A</t>
  </si>
  <si>
    <t>0.27.10.A</t>
  </si>
  <si>
    <t>0.27.20.A</t>
  </si>
  <si>
    <t>0.27.25.A</t>
  </si>
  <si>
    <t>0.27.30.A</t>
  </si>
  <si>
    <t>0.27.31.A</t>
  </si>
  <si>
    <t>0.27.40.A</t>
  </si>
  <si>
    <t>0.27.40.F</t>
  </si>
  <si>
    <t>0.27.41.F</t>
  </si>
  <si>
    <t>Contrapisos de cascote</t>
  </si>
  <si>
    <t>Contrapisos sobre losa e=5cm</t>
  </si>
  <si>
    <t>Mosaico granito pulido  en obra</t>
  </si>
  <si>
    <t>Mosaico calcáreo</t>
  </si>
  <si>
    <t>Piso y zócalos cerámicos esmaltado</t>
  </si>
  <si>
    <t>Piso y zócalo cerámico incl. carpeta</t>
  </si>
  <si>
    <t>Cemento alisado terminado a la llana</t>
  </si>
  <si>
    <t>Hº Sº fratazado e = 10 cm</t>
  </si>
  <si>
    <t>Hº Aº fratazado e = 15 cm</t>
  </si>
  <si>
    <t>8 - Techos</t>
  </si>
  <si>
    <t>0.30.00.A</t>
  </si>
  <si>
    <t>0.30.01.A</t>
  </si>
  <si>
    <t>0.30.15.A</t>
  </si>
  <si>
    <t>0.30.30.A</t>
  </si>
  <si>
    <t>0.30.31.A</t>
  </si>
  <si>
    <t>0.30.45.A</t>
  </si>
  <si>
    <t>0.30.60.A</t>
  </si>
  <si>
    <t>0.30.61.A</t>
  </si>
  <si>
    <t>Inclinado teja - estruct. madera</t>
  </si>
  <si>
    <t>Tejas s/losa incl. aislac.</t>
  </si>
  <si>
    <t>Inclinado Fº Cº s/estructura metálica</t>
  </si>
  <si>
    <t>Inclinado Hº Gº s/estructura metálica</t>
  </si>
  <si>
    <t>Inclinado Hº Gº s/estructura madera</t>
  </si>
  <si>
    <t>Plano c/aislación s/losa</t>
  </si>
  <si>
    <t>Losa aliv. vigueta cerámica</t>
  </si>
  <si>
    <t>Inclinado Policarb. s/estructura Metalálica</t>
  </si>
  <si>
    <t>9 - Cielorrasos</t>
  </si>
  <si>
    <t>0.33.00.A</t>
  </si>
  <si>
    <t>0.33.05.A</t>
  </si>
  <si>
    <t>0.33.10.A</t>
  </si>
  <si>
    <t>0.33.15.A</t>
  </si>
  <si>
    <t>0.33.30.A</t>
  </si>
  <si>
    <t>0.33.35.A</t>
  </si>
  <si>
    <t>Suspendido a la cal</t>
  </si>
  <si>
    <t>Suspendido de yeso</t>
  </si>
  <si>
    <t>Suspendido de madera machimbrada</t>
  </si>
  <si>
    <t>Suspendido tablero de yeso</t>
  </si>
  <si>
    <t>Aplicado grueso y fino a la cal</t>
  </si>
  <si>
    <t>Aplicado de yeso</t>
  </si>
  <si>
    <t>10 - Revestimientos</t>
  </si>
  <si>
    <t>0.36.30.A</t>
  </si>
  <si>
    <t>0.36.40.A</t>
  </si>
  <si>
    <t>Exterior proyectable</t>
  </si>
  <si>
    <t>Azulejos</t>
  </si>
  <si>
    <t>11 - Carpintería</t>
  </si>
  <si>
    <t>0.39.00.A</t>
  </si>
  <si>
    <t>0.39.01.F</t>
  </si>
  <si>
    <t>0.39.02.F</t>
  </si>
  <si>
    <t>0.39.04.F</t>
  </si>
  <si>
    <t>0.39.05.F</t>
  </si>
  <si>
    <t>Metalica y Madera Vivienda Unifamiliar</t>
  </si>
  <si>
    <t>Metálica Vivienda Unifamiliar</t>
  </si>
  <si>
    <t>Madera Vivienda Unifamiliar</t>
  </si>
  <si>
    <t>Metálica por edificio</t>
  </si>
  <si>
    <t>Madera por edificio</t>
  </si>
  <si>
    <t>0.48.00.F</t>
  </si>
  <si>
    <t>0.48.01.F</t>
  </si>
  <si>
    <t>0.48.02.F</t>
  </si>
  <si>
    <t>0.48.20.A</t>
  </si>
  <si>
    <t>0.54.00.F</t>
  </si>
  <si>
    <t>0.54.01.F</t>
  </si>
  <si>
    <t>0.57.00.F</t>
  </si>
  <si>
    <t>PVC vivienda indiv. S/ conexión a red</t>
  </si>
  <si>
    <t>0.57.01.F</t>
  </si>
  <si>
    <t>PVC viv. Unifam. C/conexión a red</t>
  </si>
  <si>
    <t>0.57.02.F</t>
  </si>
  <si>
    <t>0.57.03.F</t>
  </si>
  <si>
    <t>0.57.04.F</t>
  </si>
  <si>
    <t>Conexión agua p/vivienda unifamiliar</t>
  </si>
  <si>
    <t>Vivienda unifamiliar sin conexión</t>
  </si>
  <si>
    <t>vivienda unifamiliar con conexión</t>
  </si>
  <si>
    <t>Vivienda colectiva sin conexión</t>
  </si>
  <si>
    <t>Artefactos sanit. y grifer. Viv. Unifam.</t>
  </si>
  <si>
    <t>Artefactos sanit. y grifer. Viv. Colectiva</t>
  </si>
  <si>
    <t>PVC Vivienda Unifam. Conexión a red</t>
  </si>
  <si>
    <t>Pozo absorb. y camara sep. Viv. unifam.</t>
  </si>
  <si>
    <t>PVC Vivienda Colectiva. s/ conexión a red</t>
  </si>
  <si>
    <t>12.2 Artefactos Sanitarios y Grifería</t>
  </si>
  <si>
    <t>12.3 Desagues Cloacales y Pluviales</t>
  </si>
  <si>
    <t>12.1 Instalación de Agua Caliente y Fría</t>
  </si>
  <si>
    <t>12 - Instalación Sanitaria</t>
  </si>
  <si>
    <t>13 - Instalación de Gas</t>
  </si>
  <si>
    <t>0.60.30.A</t>
  </si>
  <si>
    <t>ga.150</t>
  </si>
  <si>
    <t>caño extruído 19 mm</t>
  </si>
  <si>
    <t>0.60.30.F</t>
  </si>
  <si>
    <t>0.60.40.A</t>
  </si>
  <si>
    <t>0.61.00.A</t>
  </si>
  <si>
    <t>Artefactos de gas y acces.</t>
  </si>
  <si>
    <t>0.60.31.F</t>
  </si>
  <si>
    <t>Epoxi Vivienda Unifamiliar p/gas envasado</t>
  </si>
  <si>
    <t>Epoxi Vivienda Unifamiliar a red</t>
  </si>
  <si>
    <t>HºNº Vivienda colectiva</t>
  </si>
  <si>
    <t>14 - Instalación Eléctrica</t>
  </si>
  <si>
    <t>0.63.00.A</t>
  </si>
  <si>
    <t>0.63.20.A</t>
  </si>
  <si>
    <t>Vivienda colectiva completa</t>
  </si>
  <si>
    <t>0.63.20.F</t>
  </si>
  <si>
    <t>Vivienda Unifamiliar 3 dormitorios</t>
  </si>
  <si>
    <t>Vivienda Unifamiliar c/acomet. a pilar</t>
  </si>
  <si>
    <t>15 - Pintura</t>
  </si>
  <si>
    <t>0.72.00.A</t>
  </si>
  <si>
    <t>0.72.20.A</t>
  </si>
  <si>
    <t>0.72.30.A</t>
  </si>
  <si>
    <t>0.72.40.A</t>
  </si>
  <si>
    <t>0.72.41.F</t>
  </si>
  <si>
    <t>0.72.42.F</t>
  </si>
  <si>
    <t>0.72.50.F</t>
  </si>
  <si>
    <t>Pintura al látex</t>
  </si>
  <si>
    <t>Pintura a la cal</t>
  </si>
  <si>
    <t>Pintura al agua</t>
  </si>
  <si>
    <t>en carpintería metálica y de madera</t>
  </si>
  <si>
    <t>en carpintería de madera</t>
  </si>
  <si>
    <t>en carpintería metálica</t>
  </si>
  <si>
    <t>Pintura para ladrillo visto</t>
  </si>
  <si>
    <t>16 - Vidrios</t>
  </si>
  <si>
    <t>0.78.00.A</t>
  </si>
  <si>
    <t>Vidrios dobles transparentes</t>
  </si>
  <si>
    <t>17 - Varios</t>
  </si>
  <si>
    <t>0.99.01.F</t>
  </si>
  <si>
    <t>0.99.02.F</t>
  </si>
  <si>
    <t>0.99.03.F</t>
  </si>
  <si>
    <t>0.99.04.F</t>
  </si>
  <si>
    <t>0.99.05.F</t>
  </si>
  <si>
    <t>0.99.06.F</t>
  </si>
  <si>
    <t>0.99.07.F</t>
  </si>
  <si>
    <t>0.99.08.F</t>
  </si>
  <si>
    <t>0.99.09.F</t>
  </si>
  <si>
    <t>0.99.10.F</t>
  </si>
  <si>
    <t>Instalación contra incendios edificios</t>
  </si>
  <si>
    <t>0.99.11.F</t>
  </si>
  <si>
    <t>Cercos alambrado 4 hilos galvanizado</t>
  </si>
  <si>
    <t>Cercos mojón divisorio</t>
  </si>
  <si>
    <t>Cerco olímpico alambre romboidal</t>
  </si>
  <si>
    <t>Mesada de granito recons. c/bacha y pileta lavar</t>
  </si>
  <si>
    <t>Forestación</t>
  </si>
  <si>
    <t>Pérgolas</t>
  </si>
  <si>
    <t>Limpieza final de obra</t>
  </si>
  <si>
    <t>Documentacion técnica</t>
  </si>
  <si>
    <t>Hormigón simple 350 kg</t>
  </si>
  <si>
    <t>Mesada de granito natural c/bacha</t>
  </si>
  <si>
    <t>18 - Red de Agua</t>
  </si>
  <si>
    <t>1.10.00.F</t>
  </si>
  <si>
    <t>PEAD  c/conexión hasta kit med</t>
  </si>
  <si>
    <t>1.10.01.F</t>
  </si>
  <si>
    <t>1.10.02.F</t>
  </si>
  <si>
    <t>Comando y Equipo Bombeo</t>
  </si>
  <si>
    <r>
      <t>PEAD  s/conexión</t>
    </r>
    <r>
      <rPr>
        <vertAlign val="superscript"/>
        <sz val="12"/>
        <rFont val="Calibri"/>
        <family val="2"/>
        <scheme val="minor"/>
      </rPr>
      <t>*</t>
    </r>
  </si>
  <si>
    <r>
      <rPr>
        <vertAlign val="superscript"/>
        <sz val="8"/>
        <rFont val="Calibri"/>
        <family val="2"/>
        <scheme val="minor"/>
      </rPr>
      <t>*</t>
    </r>
    <r>
      <rPr>
        <sz val="8"/>
        <rFont val="Calibri"/>
        <family val="2"/>
        <scheme val="minor"/>
      </rPr>
      <t xml:space="preserve"> Mano de Obra 1,20$ x ml a mayor diametro 1,30$</t>
    </r>
  </si>
  <si>
    <t>19 - Red de Cloaca</t>
  </si>
  <si>
    <t>1.20.00.F</t>
  </si>
  <si>
    <t>de PVC c/conexión</t>
  </si>
  <si>
    <t>1.20.01.F</t>
  </si>
  <si>
    <t>de PVC s/conexión</t>
  </si>
  <si>
    <t>1.60.01.F</t>
  </si>
  <si>
    <t>1.60.02.F</t>
  </si>
  <si>
    <t>1.60.03.F</t>
  </si>
  <si>
    <t>1.60.04.F</t>
  </si>
  <si>
    <t xml:space="preserve">Construcción de SETA 315 Kva. </t>
  </si>
  <si>
    <t>Caja de distrib polyester conj. Secc. APR c/fusibles SETA</t>
  </si>
  <si>
    <t>Tendido de Red Media Tensión</t>
  </si>
  <si>
    <t>Tendido baja tension</t>
  </si>
  <si>
    <t>Alumbrado público p/barrios</t>
  </si>
  <si>
    <t>21 - Red Eléctrica</t>
  </si>
  <si>
    <t>21.1 S.E.T.A.</t>
  </si>
  <si>
    <t>21.2 RED DE MEDIA TENSION</t>
  </si>
  <si>
    <t>21.3 RED DE BAJA TENSION</t>
  </si>
  <si>
    <t>21.4 ALUMBRADO PUBLICO</t>
  </si>
  <si>
    <t>20 - Red de Gas</t>
  </si>
  <si>
    <t>1.40.01.F</t>
  </si>
  <si>
    <t>PEAD  varios Ø MM</t>
  </si>
  <si>
    <t>22 - Red Vial</t>
  </si>
  <si>
    <t>1.80.01.A</t>
  </si>
  <si>
    <t>1.80.01.F</t>
  </si>
  <si>
    <t>1.80.02.F</t>
  </si>
  <si>
    <t>1.80.03.F</t>
  </si>
  <si>
    <t>Cordón cuneta de HºAº</t>
  </si>
  <si>
    <t>Pavimento articulado c/subbase</t>
  </si>
  <si>
    <t>Pavimento de hormigón e = 0.15</t>
  </si>
  <si>
    <t>Enripiado e = 10 cm</t>
  </si>
  <si>
    <t>km</t>
  </si>
  <si>
    <t>Km/25 tn?</t>
  </si>
  <si>
    <t>n</t>
  </si>
  <si>
    <t>Km/25 tn? + n</t>
  </si>
  <si>
    <t>Seguro</t>
  </si>
  <si>
    <t>Costo</t>
  </si>
  <si>
    <t>Cubierta</t>
  </si>
  <si>
    <t>Total</t>
  </si>
  <si>
    <t>D - Financiero</t>
  </si>
  <si>
    <t>Equipos</t>
  </si>
  <si>
    <t>Km.</t>
  </si>
  <si>
    <t>$ / Tn. x Km.</t>
  </si>
  <si>
    <t>24 - Flete carretero</t>
  </si>
  <si>
    <t>23 - Dólar</t>
  </si>
  <si>
    <t>Epoxi Vivienda Unifamiliar a red c/artefactos</t>
  </si>
  <si>
    <t>Codigo Registro</t>
  </si>
  <si>
    <t>Producto</t>
  </si>
  <si>
    <t>Listado de Fórmulas</t>
  </si>
  <si>
    <t>Rubro</t>
  </si>
  <si>
    <t>Valor Fórmula</t>
  </si>
  <si>
    <t>Plástico Polietileno de alta densidad (ex Membrana HDPE 60 Esp. 1,5 mm, Lisa, Calidad GM13 (m2))</t>
  </si>
  <si>
    <t>Por formula</t>
  </si>
  <si>
    <t xml:space="preserve">CABLE 2*4 SUBTERRANEO           </t>
  </si>
  <si>
    <t>el.161</t>
  </si>
  <si>
    <t>LLAVE 1 PTO.EXT.LUMIN.MIG.1787 PLASNAVI</t>
  </si>
  <si>
    <t>el.162</t>
  </si>
  <si>
    <t>LLAVE 2 PTOS.EXT.LUMIN.MIG.1788 PLASNAVI</t>
  </si>
  <si>
    <t xml:space="preserve">PORTALAMPARA BAK.3 PZ.NEGRO 515 </t>
  </si>
  <si>
    <t>CONECTORES HIERRO DE 3/4"</t>
  </si>
  <si>
    <t>CAÑO EPOXI 13 MM</t>
  </si>
  <si>
    <t>NIPLES EPOXI DE 10 CM. 3/4    73022 L.T</t>
  </si>
  <si>
    <t>TEES RED. EPOXI 3/4"*1/2"     73235</t>
  </si>
  <si>
    <t>C.A. (50-60)</t>
  </si>
  <si>
    <t>sa.022</t>
  </si>
  <si>
    <t xml:space="preserve">TAPON MACHO IPS 1/2"            </t>
  </si>
  <si>
    <t xml:space="preserve">TAPON MACHO IPS 3/4 "  </t>
  </si>
  <si>
    <t>CODOS HH H°G° * 90°  DE ½"</t>
  </si>
  <si>
    <t xml:space="preserve">NIPLES IPS * 10 CM *  1/2  </t>
  </si>
  <si>
    <t xml:space="preserve">NIPLES IPS * 8 CM *  3/4   </t>
  </si>
  <si>
    <t xml:space="preserve">UNION DOBLE IPS 1/2            </t>
  </si>
  <si>
    <t xml:space="preserve">UNION DOBLE IPS 3/4             </t>
  </si>
  <si>
    <t>sa.332</t>
  </si>
  <si>
    <t>FLOTANTE P/TANQUE         ½"</t>
  </si>
  <si>
    <t xml:space="preserve">BUJE RED IPS 3/4*1/2       </t>
  </si>
  <si>
    <t xml:space="preserve">BUJE RED IPS 1*1/2         </t>
  </si>
  <si>
    <t xml:space="preserve">ADAPTADOR C/BRIDA IPS 1"   </t>
  </si>
  <si>
    <t xml:space="preserve">CODO ROSCA H RED. IPS 3/4*1/2  </t>
  </si>
  <si>
    <t xml:space="preserve">TEE RED IPS 3/4*1/2             </t>
  </si>
  <si>
    <t xml:space="preserve">TEE RED IPS 1*3/4               </t>
  </si>
  <si>
    <t xml:space="preserve">TEE ROSCA H IPS 1/2             </t>
  </si>
  <si>
    <t xml:space="preserve">TEE ROSCA H IPS 3/4            </t>
  </si>
  <si>
    <t>SIFON P/DESCARGA SIMPLE       40005</t>
  </si>
  <si>
    <t>ga.151</t>
  </si>
  <si>
    <t>rv.038</t>
  </si>
  <si>
    <t>sa.140</t>
  </si>
  <si>
    <t>el.169</t>
  </si>
  <si>
    <t>el.173</t>
  </si>
  <si>
    <t>ALAMBRE DE PUAS X 500 M.</t>
  </si>
  <si>
    <t>HIERRO TORSIONADO DIAM. 4,2MM</t>
  </si>
  <si>
    <t>HIERRO TORSIONADO DIAM. 8MM</t>
  </si>
  <si>
    <t>HIERRO TORSIONADO DIAM. 16MM</t>
  </si>
  <si>
    <t>HIERRO MEJORADO DE 10 MM.</t>
  </si>
  <si>
    <t>ACERO EN BARRAS 10 MM</t>
  </si>
  <si>
    <t>ELECTRODOS 2,5 MM</t>
  </si>
  <si>
    <t>MALLA SIMA R92</t>
  </si>
  <si>
    <t>METAL DESPLEGADO 0.75MX2.00M.</t>
  </si>
  <si>
    <t>MALLA SIMA Q92</t>
  </si>
  <si>
    <t>CLAVOS P.P. 2"</t>
  </si>
  <si>
    <t>CLAVOS P.P. 2 1/2"</t>
  </si>
  <si>
    <t>CLAVOS CABEZA DE PLOMO 3"</t>
  </si>
  <si>
    <t>ALAMBRE ROMBOIDAL 150X50X14</t>
  </si>
  <si>
    <t>ALAMBRE NEGRO Nº16</t>
  </si>
  <si>
    <t>ALAMBRE NEGRO N°14</t>
  </si>
  <si>
    <t>ALAMBRE GALVANIZ. 16/14</t>
  </si>
  <si>
    <t>ALAMBRE GALVANIZ. 17/15</t>
  </si>
  <si>
    <t>ALAMBRE GALVANIZADO N° 14</t>
  </si>
  <si>
    <t>ALAMBRE TEJIDO 2" X 2 MTS 2"-200-10-14</t>
  </si>
  <si>
    <t>HIERRO PLANCHUELA 1/2"X1/8"</t>
  </si>
  <si>
    <t>HIERRO PLANCHUELA 5/8"X1/8"</t>
  </si>
  <si>
    <t>GANCHO "J" P/CHAPA GALVANIZADA DE 0,50</t>
  </si>
  <si>
    <t>GANCHO P/ALAMBRE TEJIDO 3/8"X200 MM</t>
  </si>
  <si>
    <t>TORNIQUETAS Nº7 AEREA</t>
  </si>
  <si>
    <t>TIRAFONDO 6,5 MM X 3"</t>
  </si>
  <si>
    <t>ACERO P/PRETENS. Ø 7 MM</t>
  </si>
  <si>
    <t>HIERRO TORSIONADO DIAM. 20MM</t>
  </si>
  <si>
    <t>HIERRO TORSIONADO DE 14MM</t>
  </si>
  <si>
    <t>HIERRO LISO HERRERO DE 6 MM - 12 MTS</t>
  </si>
  <si>
    <t>HIERRO LISO HERRERO DE 8 MM - 12 MTS</t>
  </si>
  <si>
    <t>HIERRO LISO HERRERO DE 12 MM - 12 MTS</t>
  </si>
  <si>
    <t>HIERRO LISO HERRERO DE 16 MM - 12 MTS</t>
  </si>
  <si>
    <t>ELECTRODOS 3,25MM CONARCO PUNTA AZUL</t>
  </si>
  <si>
    <t>ELECTRODOS 3,25MM CONARCO PUNTA NARANJA</t>
  </si>
  <si>
    <t>CAÑO ESTRUCTURAL 25X25X1,6 X 6 M</t>
  </si>
  <si>
    <t>CAÑO ESTRUCTURAL REDONDO 2"X1,2 X 6 M</t>
  </si>
  <si>
    <t>CAÑO ESTRUCTURAL REDONDO 2 - 1/2"X1,6 X 6 M</t>
  </si>
  <si>
    <t>HIERRO ANGULO 3/4 X 1/8 X 6M</t>
  </si>
  <si>
    <t>HIERRO ANGULO 2 X 3/16 X 6M</t>
  </si>
  <si>
    <t>HIERRO ANGULO 1-1/2 X 3/16 X 6M</t>
  </si>
  <si>
    <t>TORNILLOS T1 X 100</t>
  </si>
  <si>
    <t>TORNILLOS T2 X 100</t>
  </si>
  <si>
    <t>MALLA SIMA Q - 55 25X25</t>
  </si>
  <si>
    <t>ANTISOL NORMALIZADO</t>
  </si>
  <si>
    <t>ADOQUIN 10X10 ESF.4/7 COLOR GRIS O MIXTO (110KG POR M2)</t>
  </si>
  <si>
    <t>ACELERANTE DE FRAGÜE</t>
  </si>
  <si>
    <t>MEMBRANA S/ALUMINIO 4 MM ESPESOR</t>
  </si>
  <si>
    <t>HIDRÓFUGO CERECITA IGGAM</t>
  </si>
  <si>
    <t>MEMBRANA B/TEJAS C/AISLAC. TÉRMICA TBA5</t>
  </si>
  <si>
    <t>ASFALTO PLÁSTICO P/JUNTAS DE PAVIMENTO</t>
  </si>
  <si>
    <t>PLÁSTICO 100 MICRONES</t>
  </si>
  <si>
    <t>MASILLA</t>
  </si>
  <si>
    <t>MEMBRANA HDPE 60 ESP. 1,5 MM, LISA, CALIDAD GM13 (M2)</t>
  </si>
  <si>
    <t>PINTURA ASFÁLTICA BASE ACUOSA</t>
  </si>
  <si>
    <t>POLIESTIRENO EXPANDIDO 20 MM</t>
  </si>
  <si>
    <t>MICROESFERA DE VIDRIO</t>
  </si>
  <si>
    <t>LADRILLO TELGOPOR H=12CM, LARGO=1M, ANCHO=42CM</t>
  </si>
  <si>
    <t>ARENA GRUESA</t>
  </si>
  <si>
    <t>MATERIAL DE SUBBASE TAMAÑO MÁX=2"- VIAL</t>
  </si>
  <si>
    <t>RIPIO ZARANDEADO 1/3</t>
  </si>
  <si>
    <t>RIPIOSA</t>
  </si>
  <si>
    <t>ENLAME</t>
  </si>
  <si>
    <t>ARENA MEDIANA</t>
  </si>
  <si>
    <t>ARIDO P/BASE MAX 1 1/2"- VIAL</t>
  </si>
  <si>
    <t>MATERIAL DE SUBBASE TAMAÑO MÁX=11/2"-VIAL</t>
  </si>
  <si>
    <t>RIPIO LAVADO 1/5"</t>
  </si>
  <si>
    <t>PIEDRA BOLA</t>
  </si>
  <si>
    <t>RIPIO LAVADO 1/2</t>
  </si>
  <si>
    <t>ARENA FINA</t>
  </si>
  <si>
    <t>AZULEJO 15X15 BLANCO</t>
  </si>
  <si>
    <t>BLOQUE DE H° DE 19 X 19 X 39</t>
  </si>
  <si>
    <t>VIGUETAS PRETENSADAS 3.90 M.</t>
  </si>
  <si>
    <t>BLOQUE DE H° DE 15X20X40</t>
  </si>
  <si>
    <t>VIGUETAS PRETENSADAS 3.80 M.</t>
  </si>
  <si>
    <t>VIGUETAS PRETENSADAS 4.00 M.</t>
  </si>
  <si>
    <t>PUERTA TABLERO 0.90 X 2.00 CEDRO</t>
  </si>
  <si>
    <t xml:space="preserve">CERRADURA DE SEGURIDAD </t>
  </si>
  <si>
    <t>VENTANA 2 H. ABRIR C/MCO.MET. 1,20X1,10 Y CELOSÍA METÁLICA BWG 20</t>
  </si>
  <si>
    <t>VENTANA 2 H. ABRIR C/MCO.MET. 1,20X1,10</t>
  </si>
  <si>
    <t>VENTANA 2H DE ABRIR ALUM. ANODIZ. 1,2X1,2 C/CRISTAL FLOAT 4MM INCOLORO</t>
  </si>
  <si>
    <t>VENTANA 2 H. ABRIR C/MCO.MET. 1,20X1,50 Y CELOSÍA METÁLICA BWG 20</t>
  </si>
  <si>
    <t>VENTANA 2 H. ABRIR C/MCO.MET. 1,20X1,10 Y CELOSÍA TABLILLA DE MADERA</t>
  </si>
  <si>
    <t>VENTANA 2 H. ABRIR C/MCO.MET. 1,20X1,50 Y CELOSÍA TABLILLA DE MADERA</t>
  </si>
  <si>
    <t>VENTANA 0.60X0.80 PAÑO FIJO INF. Y AEREADOR ALUM 3 ALETAS C/REJA C.EST</t>
  </si>
  <si>
    <t>VENTILUZ 1.116X0.30 C/DOS AEREADORES ALUM. DE 5 ALETAS C/REJA C.EST.</t>
  </si>
  <si>
    <t>P1 ALT. PUERTA DE 0.90X2.05 MARCO N°18 P/75MM HOJA BASTIDOR</t>
  </si>
  <si>
    <t>P1 MARCO 0.90X2.05 N° 18 P/75MM</t>
  </si>
  <si>
    <t>P2 MARCO 0.80X2.05 N° 18 P/75MM</t>
  </si>
  <si>
    <t>P3 MARCO 0.70X2.05 N° 18 P/75MM</t>
  </si>
  <si>
    <t>P4 MARCO 0.90X2.05 N° 18 P/65MM HOJA C/BASTONADO INF. Y P.FIJO C/R</t>
  </si>
  <si>
    <t>PUERTA BLINDEX DE 10MM DE 93X215 INCOLORA,TEMPLADA CON HERRAJES</t>
  </si>
  <si>
    <t>CHAPA FºCº ACANALADA DE 6 MM, DE 1.10M.X 2.44M.</t>
  </si>
  <si>
    <t>CHAPA DE HIERRO N°16 DD DE 1 X 2 M.</t>
  </si>
  <si>
    <t>CHAPA H°G° N°27, 3.05 X 1.10 M.</t>
  </si>
  <si>
    <t>CHAPA DE HIERRO N°18 DD DE 1 X 2 M.</t>
  </si>
  <si>
    <t>CAÑO ESTRUCTURAL REDONDO 3" X 1,6 X 6MT.</t>
  </si>
  <si>
    <t>CAÑO ESTRUCTURAL 40X80X1,6X 6 M</t>
  </si>
  <si>
    <t>CAÑO ESTRUCTURAL 30X40X1,2X 6 M</t>
  </si>
  <si>
    <t>PERFIL CHAPA GALV. SOLERA DE 35 MM X 2,60 M (PARA CIELORRASO)</t>
  </si>
  <si>
    <t>PERFIL CHAPA GALV. SOLERA DE 70 MM X 2,60 M (PARA PARED)</t>
  </si>
  <si>
    <t>CHAPA LISA GALVANIZADA Nº 24 DE 1,22X2,44</t>
  </si>
  <si>
    <t>CHAPA LISA GALVANIZADA Nº 27 DE 1,22X2,45</t>
  </si>
  <si>
    <t>CHAPA GALVANIZADA Nº 27 X 1,10</t>
  </si>
  <si>
    <t>CHAPA DE HIERRO N°28 DD DE 1 X 2 M.</t>
  </si>
  <si>
    <t>CHAPA DECORADA  Nº  20      2  X 1M</t>
  </si>
  <si>
    <t>CHAPA Nº  27 DE 8 PIE X 1,10 M</t>
  </si>
  <si>
    <t>CHAPA Nº  27 DE 25 PIE X 1,10 M</t>
  </si>
  <si>
    <t>CHAPA Nº  27 DE 15 PIE X 1,10 M</t>
  </si>
  <si>
    <t>CHAPA Nº  27 DE 14 PIE X 1,10 M</t>
  </si>
  <si>
    <t>CHAPA GALVANIZADA Nº 24 X 1,10</t>
  </si>
  <si>
    <t>PILAR DE LUZ SIMPLE COMPLETO</t>
  </si>
  <si>
    <t>PILAR Hº PREMOL. DE LUZ SIMPLE P/MED. TRIFAS.</t>
  </si>
  <si>
    <t>CAJA MEDIDOR 220V POLICARBONATO EDESA</t>
  </si>
  <si>
    <t>CAJA MEDIDOR 380 V POLICARBONATO EDESA</t>
  </si>
  <si>
    <t>CABLE COBRE DESNUDO 7 X 0,85 MM2</t>
  </si>
  <si>
    <t>CABLE COBRE AISLADO 1 X 2.5 MM2.</t>
  </si>
  <si>
    <t>CABLE SUBTERRANEO 3X6 MM2</t>
  </si>
  <si>
    <t>CABLE COBRE AISLADO 1 X 1,5 MM2</t>
  </si>
  <si>
    <t>CAJA OCTOGONAL CHICA CH.20</t>
  </si>
  <si>
    <t>CONECTOR HIERRO 3/4"</t>
  </si>
  <si>
    <t>CAJA OCTOGONAL GRANDE CH.20</t>
  </si>
  <si>
    <t>CAJA RECTANGULAR 10 X 5 X 4.5</t>
  </si>
  <si>
    <t>CAÑO LIVIANO HIERRO 5/8" X 3 M</t>
  </si>
  <si>
    <t>CAÑO SEMIPESADO 5/8" X 3 M.</t>
  </si>
  <si>
    <t>CAÑO SEMIPESADO 3/4" X 3 M.</t>
  </si>
  <si>
    <t>CURVA CHAPA ELECTRICIDAD 3/4"</t>
  </si>
  <si>
    <t>CURVA CHAPA ELECTRICIDAD 5/8"</t>
  </si>
  <si>
    <t>CAÑO CORRUGADO REFORZ. PLASTICO 3/4"</t>
  </si>
  <si>
    <t>INTERRUPTOR TERMOMAGNÉTICO DIN 1X10 A</t>
  </si>
  <si>
    <t>INTERRUPTOR TERMOMAGNÉTICO DIN 2X25 A</t>
  </si>
  <si>
    <t>INTERRUPTOR DIFERENCIAL SICA BIPOLAR 25 AMP.</t>
  </si>
  <si>
    <t>INTERRUPTOR TERMOMAGNETICO DIN 3X25 A</t>
  </si>
  <si>
    <t>INTERRUPTOR DIFERENCIAL SICA BIPOLAR 40 A</t>
  </si>
  <si>
    <t>INTERRUPTOR DIFERENCIAL TETRAPOLAR 40 AMP.</t>
  </si>
  <si>
    <t>LLAVE EMBUTIR 1 PUNTO</t>
  </si>
  <si>
    <t>LLAVE 1 PUNTO Y TOMA 10 A</t>
  </si>
  <si>
    <t>TOMACORRIENTE EMBUTIR C/T.T.</t>
  </si>
  <si>
    <t>GABINETE ESTANCO PVC P/8 TERMICAS</t>
  </si>
  <si>
    <t>GABINETE ESTANCO PVC P/16 TERMICAS</t>
  </si>
  <si>
    <t>ZUMBADOR EMBUTIR 10X10</t>
  </si>
  <si>
    <t>TORTUGA FUNDICION REDONDA GRANDE</t>
  </si>
  <si>
    <t>TORTUGA FUNDICION CHICA REDONDA</t>
  </si>
  <si>
    <t>TORTUGA PVC REDONDA C/REJILLA</t>
  </si>
  <si>
    <t>GABINETE COMPLETO P/ 12 MEDIDORES</t>
  </si>
  <si>
    <t>ARTEFACTO FLUORESCENTE 2X40 W COMPLETO</t>
  </si>
  <si>
    <t>CAJA RECTANGULAR CH.20</t>
  </si>
  <si>
    <t>TUBO FLUORESCENTE 40 W</t>
  </si>
  <si>
    <t>FORD CARGO 1317 (A PARTIR DE 03/06)</t>
  </si>
  <si>
    <t>EQUIPO VOLQUETE 6 M3 (A PARTIR DE 03/06)</t>
  </si>
  <si>
    <t>GASOIL</t>
  </si>
  <si>
    <t>RETROEXCAVADORA 87 H.P.</t>
  </si>
  <si>
    <t>RETROEXCAVADORA 87 H.P. (HS)</t>
  </si>
  <si>
    <t>MOTONIVELADORA 180 H.P.</t>
  </si>
  <si>
    <t>MOTONIVELADORA (HS)</t>
  </si>
  <si>
    <t>CAMIÓN VOLCADOR 140 H.P.</t>
  </si>
  <si>
    <t>CAMIÓN VOLCADOR 140 H.P. (HS)</t>
  </si>
  <si>
    <t>PALA CARGADORA 140 H.P.</t>
  </si>
  <si>
    <t>PALA CARGADORA 140 H.P.(HS)</t>
  </si>
  <si>
    <t>RODILLO NEUMÁTICO AUTOPROPULSADO 70 HP</t>
  </si>
  <si>
    <t>RODILLO NEUMÁTICO AUTOPROPULSADO 70 HP(HS)</t>
  </si>
  <si>
    <t>VIBROCOMPACTADOR AUTOPROPULSADO 120 HP</t>
  </si>
  <si>
    <t>VIBROCOMPACTADOR AUTOPROPULSADO 120 HP (HS)</t>
  </si>
  <si>
    <t>CAMIÓN MIXER 5 M3   240 H.P.</t>
  </si>
  <si>
    <t>CAMIÓN MIXER 5 M3 240 H.P.(HS)</t>
  </si>
  <si>
    <t>PLANTA ELABORADORA DE HORMIGÓN 60 H.P.</t>
  </si>
  <si>
    <t>PLANTA ELEBORADORA DE HORMIGÓN 60 H.P. (HS)</t>
  </si>
  <si>
    <t>TOPADORA D-7  200 H.P.</t>
  </si>
  <si>
    <t>TOPADORA CAT D7R SERIE II - 240 HP - HOJA 7SU - RIPPER MULTIVASTAGO</t>
  </si>
  <si>
    <t>TOPADORA D-7  200 H.P.(HS)</t>
  </si>
  <si>
    <t>ASERRADORA PAVIMENTO TARGET MINICOM II 13,5 HP</t>
  </si>
  <si>
    <t>BOMBA A EXPLOSIÓN 5 H. P. HONDA WB 30 XT</t>
  </si>
  <si>
    <t>PLANCHA VIBRADORA A EXPLOSIÓN 5 H.P. WACKER WP 2050R</t>
  </si>
  <si>
    <t>REGLA VIBRADORA 5 H.P. WACKER 6,8 MTS</t>
  </si>
  <si>
    <t>RODILLO NEUMÁTICO DE ARRASTRE</t>
  </si>
  <si>
    <t>RODILLO PATA DE CABRA DE ARRASTRE</t>
  </si>
  <si>
    <t>RODILLO VIBRADOR DE ARRASTRE 60 H.P.</t>
  </si>
  <si>
    <t>TANQUE ACOPLADO 10000 LITROS (A PARTIR DE 05/06)</t>
  </si>
  <si>
    <t>TRACTOR ENGOMADO 120 H.P. JHON DEERE</t>
  </si>
  <si>
    <t>VIBRADOR INMERSIÓN A NAFTA 4 H.P. WACKER A3000</t>
  </si>
  <si>
    <t>MARTILLO NEUMÁTICO COMPLETO (MN+3PE+JM)</t>
  </si>
  <si>
    <t>MOTOCOMPRESOR TIPO P185 WR</t>
  </si>
  <si>
    <t>EQUIPO REGADOR DE AGUA  CAP. 6000 LT</t>
  </si>
  <si>
    <t>EQUIPO REGADOR DE ASFALTO CAP 6600 LT</t>
  </si>
  <si>
    <t>BARREDORA SOPLADORA</t>
  </si>
  <si>
    <t>COMPACTADORA DE SUELO RODILLO LISO 145 HP CS 533 D</t>
  </si>
  <si>
    <t>CAMIONETA (MOTOR 3.0) PICK UP CABINA SIMPLE TRACK 4X2</t>
  </si>
  <si>
    <t>NAFTA SUPER</t>
  </si>
  <si>
    <t>RASTRA DE DISCO TERRAMEC</t>
  </si>
  <si>
    <t>VIBRADOR DE PLACA WAKER BPS</t>
  </si>
  <si>
    <t>PLANTA DE ASFALTO 80 TN/H C/FILTRO DE MANGA MODELO UACF 15 P-1</t>
  </si>
  <si>
    <t>GRÚA HIDRÁULICA AMCO VEBA</t>
  </si>
  <si>
    <t>TERMINADORA DE ASFALTO CIBER MODELO AF 5000</t>
  </si>
  <si>
    <t>RETROEXCAVADORA S/ORUGA 140 HP 0,80M3 (CAT 320)</t>
  </si>
  <si>
    <t>CAMIÓN M. BENZ 1218-42</t>
  </si>
  <si>
    <t>CAMIÓN M. BENZ 1620-45</t>
  </si>
  <si>
    <t>CUBIERTA 900X20 C/TACOS</t>
  </si>
  <si>
    <t>CUBIERTA 1000X20 C/TACOS</t>
  </si>
  <si>
    <t>CUBIERTA 1100X20 C/TACOS</t>
  </si>
  <si>
    <t>EQUIPO ACOPLADO P/CAMION 1218-42</t>
  </si>
  <si>
    <t>EQUIPO ACOPLADO P/CAMION 1620-45</t>
  </si>
  <si>
    <t>EXCAVADORA S/ORUGA 138HP 1,4 M3 C/ZAP 700MM CAT 320 CL</t>
  </si>
  <si>
    <t>MANGUERA C/ACOPLE</t>
  </si>
  <si>
    <t>PUNTA EXAGONAL</t>
  </si>
  <si>
    <t>MARTILLO NEUMATICO CETEC  INCOMPLETO</t>
  </si>
  <si>
    <t>GRUPO ELECTROGENO OLYMPIAN GEP 250 KVA C/CABINA</t>
  </si>
  <si>
    <t>GRUPO ELECTROGENO OLYMPIAN 300 KVA S/CABINA</t>
  </si>
  <si>
    <t>GRUPO ELECTROGENO OLYMPIAN GEP 275 KVA C/CABINA</t>
  </si>
  <si>
    <t>MATAFUEGOS 5 KG TIPO ABC</t>
  </si>
  <si>
    <t>GASOIL A GRANEL</t>
  </si>
  <si>
    <t>COMBUSTIBLE TIPO  IFO</t>
  </si>
  <si>
    <t>COMPACTADOR ASFALTO DOBLE RODILLO CAT CB434 D - 83 HP</t>
  </si>
  <si>
    <t>TOPADORA CAT D6R SERIE III - 185 HP - HOJA 6SU - RIPPER MULTIVASTAGO</t>
  </si>
  <si>
    <t>VIBROCOMPACTADOR S/NEUMÁTICO PATA DE CABRA 145HP CAT CP 533E</t>
  </si>
  <si>
    <t xml:space="preserve">TASA CARTERA GENERAL BNA </t>
  </si>
  <si>
    <t>COTIZACIÓN DÓLAR PROMED. MENSUAL</t>
  </si>
  <si>
    <t>TASA COMERC. Y FINANC. EQ. IMPORTADO</t>
  </si>
  <si>
    <t>DERECHOS DE APROBACIÓN C.PROFES.</t>
  </si>
  <si>
    <t xml:space="preserve">COPIA XEROX DE PLANOS </t>
  </si>
  <si>
    <t>SEGURO 1218-42($/AÑO)</t>
  </si>
  <si>
    <t>SEGURO 1620-45($/AÑO)</t>
  </si>
  <si>
    <t>ÁRBOLES PARA FORESTACIÓN - FRESNO</t>
  </si>
  <si>
    <t>MANTILLO</t>
  </si>
  <si>
    <t>SEMILLA CESPED MEZCLA</t>
  </si>
  <si>
    <t>LAPACHO X 2,20 MTS</t>
  </si>
  <si>
    <t>LIGUSTRUS AURIUS X 2.20 MTS</t>
  </si>
  <si>
    <t>POLYGUARD 5 CM X 25 M</t>
  </si>
  <si>
    <t>SOMBRERETE CHAPA APROBADO DE 100 C/TORNILLOS</t>
  </si>
  <si>
    <t>CURVA ARTICULADA CHAPA DIAMETRO 100 MM</t>
  </si>
  <si>
    <t>COMPONENTES EPOXI X 1/4LT.</t>
  </si>
  <si>
    <t>CAÑO DE CHAPA GALVANIZADA D=150MM CH30</t>
  </si>
  <si>
    <t>GABINETE MEDIDOR GAS</t>
  </si>
  <si>
    <t>CALEFACTOR TB 3800 CALORIAS</t>
  </si>
  <si>
    <t>CALEFÓN 14 LITROS BLANCO</t>
  </si>
  <si>
    <t>COCINA 4 HORNALLAS</t>
  </si>
  <si>
    <t>REGULADOR Y FLEXIBLE P/GAS NATURAL</t>
  </si>
  <si>
    <t>LLAVE P/GAS CROMADA 1/2"</t>
  </si>
  <si>
    <t>LLAVE P/GAS CROMADA 3/4"</t>
  </si>
  <si>
    <t>CAÑO EXTRUÍDO 19 MM</t>
  </si>
  <si>
    <t>CAÑO EXTRUIDO 25 MM</t>
  </si>
  <si>
    <t>CAÑO EPOXI 19 MM</t>
  </si>
  <si>
    <t>CAÑO EPOXI 25 MM</t>
  </si>
  <si>
    <t>CODO EPOXI 13 MM</t>
  </si>
  <si>
    <t>CODO EPOXI 19 MM</t>
  </si>
  <si>
    <t>CODO EPOXI 25 MM</t>
  </si>
  <si>
    <t>TEE EPOXI 13 MM</t>
  </si>
  <si>
    <t>TEE EPOXI 19 MM</t>
  </si>
  <si>
    <t>TEE EPOXI 25 MM</t>
  </si>
  <si>
    <t>BUJE REDUCCION EPOXI 3/4" X 1/2"</t>
  </si>
  <si>
    <t>UNION DOBLE CONICA EPOXI 3/4"</t>
  </si>
  <si>
    <t>UNION DOBLE CONICA EPOXI 1/2"</t>
  </si>
  <si>
    <t>NIPLE EPOXI X 8 CM 1/2"</t>
  </si>
  <si>
    <t>TAPON MACHO EPOXI 3/4"</t>
  </si>
  <si>
    <t>TAPON MACHO EPOXI 1/2"</t>
  </si>
  <si>
    <t>MALLA DE ADVERTENCIA  A= 150MM</t>
  </si>
  <si>
    <t>MALLA DE ADVERTENCIA A= 300MM</t>
  </si>
  <si>
    <t>CUPLA POLIET. E/F 25MM MEDIA DENSIDAD</t>
  </si>
  <si>
    <t>TEE NORMAL PE E/F 50MMA</t>
  </si>
  <si>
    <t>VÁLVULA SERVICIO PE E/F 63X25</t>
  </si>
  <si>
    <t>CODO 90º PE E/F 90MM</t>
  </si>
  <si>
    <t>VAINA PVC CURVA L 640MM</t>
  </si>
  <si>
    <t>VAINA PVC RECTA L 320MM</t>
  </si>
  <si>
    <t>GRIPPER P/GABINETE 3/4 X 25MM</t>
  </si>
  <si>
    <t>HORMIGONERA 1HP 140LTS</t>
  </si>
  <si>
    <t>PALA GHERARDI</t>
  </si>
  <si>
    <t>PICO GHERARDI</t>
  </si>
  <si>
    <t>CABO PARA PICO</t>
  </si>
  <si>
    <t>CUCHARA GHERARDI</t>
  </si>
  <si>
    <t>BALDE PLASTICO</t>
  </si>
  <si>
    <t>CORTAHIERRO GHERARDI</t>
  </si>
  <si>
    <t>GUANTE DESC/JEAN</t>
  </si>
  <si>
    <t>CARRETILLA REFORZADA</t>
  </si>
  <si>
    <t>DOBLADORA DE HIERRO 12MM (GRINFA)</t>
  </si>
  <si>
    <t>LADRILLO COMÚN DE 1RA.CALIDAD</t>
  </si>
  <si>
    <t>LADRILLO HUECO 8T  12X18X30</t>
  </si>
  <si>
    <t>LADRILLO COMÚN DE 2DA.CALIDAD</t>
  </si>
  <si>
    <t>LADRILLO HUECO 6T  8X18X30</t>
  </si>
  <si>
    <t>LADRILLO HUECO PORTANTE 12X18X30</t>
  </si>
  <si>
    <t>LADRILLO HUECO 9T 18X18X30</t>
  </si>
  <si>
    <t>LADRILLO HUECO PORTANTE 18X 18X30</t>
  </si>
  <si>
    <t>BOVEDILLA CERÁMICA PARA VIGUETAS 12,5X40X25</t>
  </si>
  <si>
    <t>BOVEDILLA CERÁMICA PARA VIGUETAS 9,5X40X25</t>
  </si>
  <si>
    <t>ADHESIVO P/PISO CERÁMICO</t>
  </si>
  <si>
    <t>CAL HIDRATADA EN BOLSA</t>
  </si>
  <si>
    <t>CEMENTO BLANCO</t>
  </si>
  <si>
    <t>CEMENTO PORTLAND</t>
  </si>
  <si>
    <t>YESO BLANCO</t>
  </si>
  <si>
    <t>CAL VIVA 10 KG</t>
  </si>
  <si>
    <t>TIRANTE PINO 3"X3" S/CEPILLAR</t>
  </si>
  <si>
    <t>MADERA MACHIMBRADA PINO 1"X6"</t>
  </si>
  <si>
    <t>VENTANA 2H DE ABRIR ALUM. NATURAL 1,2X1,2 C/CRISTAL FLOAT 4MM INCOLORO</t>
  </si>
  <si>
    <t>MADERA MACHIMBRADA PINO 3/4"</t>
  </si>
  <si>
    <t>CAÑO CON COSTURA DE A°I° AISI 304 DE DIAM. 219,1X5,00MM</t>
  </si>
  <si>
    <t>CAÑO CON COSTURA DE A°I° AISI 304 DE DIAM. 323,8X5,00MM</t>
  </si>
  <si>
    <t>MADERA MACHIMBRADA PINO 1/2"</t>
  </si>
  <si>
    <t>HIERRO TORSIONADO DIAM. 6MM</t>
  </si>
  <si>
    <t>ZOCALO PINO 7 CM</t>
  </si>
  <si>
    <t>HIERRO TORSIONADO DIAM. 12MM</t>
  </si>
  <si>
    <t>TIRANTE PINO 3X6"</t>
  </si>
  <si>
    <t>HIERRO LISO HERRERO DE 10 MM.</t>
  </si>
  <si>
    <t>FENÓLICOS 15 MM. (1,60 X 2,20 M)</t>
  </si>
  <si>
    <t>CLAVOS P.P. 1"</t>
  </si>
  <si>
    <t>FENÓLICOS 18 MM. (1,60 X 2,20 M)</t>
  </si>
  <si>
    <t>LISTONES PINO 1X2"</t>
  </si>
  <si>
    <t>MADERA DURA 11/2"X2" CEPILLADA</t>
  </si>
  <si>
    <t>MADERA DURA 3"X3"</t>
  </si>
  <si>
    <t>TIRANTE PINO 2X3"</t>
  </si>
  <si>
    <t>POSTE DE QUEBRACHO ENTERO 2,40M</t>
  </si>
  <si>
    <t>MEDIO  POSTE DE QUEBRACHO 2,20</t>
  </si>
  <si>
    <t>VARILLONES DE 1,40 MTS.</t>
  </si>
  <si>
    <t>VARILLAS DE 1,20 MTS.</t>
  </si>
  <si>
    <t>TRANQUERAS 1,50 ALTOX6,00 ANCHO</t>
  </si>
  <si>
    <t>TABLONES PINO 2"X15"</t>
  </si>
  <si>
    <t>HOJA EN MELAMINA COLOR BLANCO BASE AGLOMERADO 18 MM</t>
  </si>
  <si>
    <t>HOJA FIBROFACIL 12 MM  (1,83 X 2,60)</t>
  </si>
  <si>
    <t>HOJA FIBROFACIL 4MM 1,83X2,60</t>
  </si>
  <si>
    <t>OFICIAL ESPECIALIZADO</t>
  </si>
  <si>
    <t>OFICIAL</t>
  </si>
  <si>
    <t>MEDIO OFICIAL</t>
  </si>
  <si>
    <t>AYUDANTE</t>
  </si>
  <si>
    <t>ADICIONAL P/ESPECIALIDAD</t>
  </si>
  <si>
    <t>CUADRILLA TIPO UOCRA</t>
  </si>
  <si>
    <t>CUADRILLA TIPO U.G.A.T.S.</t>
  </si>
  <si>
    <t>CHOFER</t>
  </si>
  <si>
    <t>CUERPO MOTORARG CFD 675/30  30H.P.</t>
  </si>
  <si>
    <t>MOTOR MOTORARG S6 R4/30  30 H.P.</t>
  </si>
  <si>
    <t>ARRANCADOR SUAVE WEG SSW-04.60 P/30H.P.</t>
  </si>
  <si>
    <t>BOMBA DOSIVAC MILENIO 015 1.45 LTS/H</t>
  </si>
  <si>
    <t>CABLE PIRELLI SINTENAX VIPER 3X35</t>
  </si>
  <si>
    <t>CAÑO H°G° RYC 4"</t>
  </si>
  <si>
    <t>EQUIPO DE BOMBEO MOTORARG MODELO 625/7,5(BOMBA+MOTOR)</t>
  </si>
  <si>
    <t>TABLERO DE ARRANQUE SUAVE 7,5 HP</t>
  </si>
  <si>
    <t>TABLERO SUAVE STD. 30HP 380V</t>
  </si>
  <si>
    <t>CAÑO CON COSTURA DE A°I° AISI 304 DE DIAM. 273,1X5,00MM</t>
  </si>
  <si>
    <t>BOMBA IMPULSORA DE AGUA 3/4 HP</t>
  </si>
  <si>
    <t>AGUARRÁS</t>
  </si>
  <si>
    <t>FONDO P/CHAPA GALVANIZADA TIPO GALVITE</t>
  </si>
  <si>
    <t>ANTIÓXIDO ROJO PLATA X 4 LTS.</t>
  </si>
  <si>
    <t xml:space="preserve">ANTIÓXIDO AL CROMATO </t>
  </si>
  <si>
    <t>ESMALTE SINTETICO X 4 LTS BLANCO</t>
  </si>
  <si>
    <t>ESMALTE SINTETICO VERDE X 4 LTS</t>
  </si>
  <si>
    <t>PINTURA EPOXI AMARILLO</t>
  </si>
  <si>
    <t>PINTURA AL LATEX ACRILICO P/CIELORRASOS</t>
  </si>
  <si>
    <t>PINTURA AL AGUA BOLSA 4 KG</t>
  </si>
  <si>
    <t>LATEX P/CANCHAS</t>
  </si>
  <si>
    <t>PINTURA ASFÁLTICA SECADO RAPIDO</t>
  </si>
  <si>
    <t>ENDUÍDO PLÁSTICO</t>
  </si>
  <si>
    <t>SALPICADO PLÁSTICO BLANCO TIPO IGAM</t>
  </si>
  <si>
    <t>BARNIZ SINTÉTICO</t>
  </si>
  <si>
    <t>FIJADOR AL AGUA</t>
  </si>
  <si>
    <t xml:space="preserve">PINTURA SILICONADAS P/LADRILLOS </t>
  </si>
  <si>
    <t>THINNER</t>
  </si>
  <si>
    <t>PAPEL LIJA MEDIANA</t>
  </si>
  <si>
    <t>ESMALTE SINTETICO  NEGRO 4L</t>
  </si>
  <si>
    <t>VIRUTA DE ACERO FINA 300 GR</t>
  </si>
  <si>
    <t>PINCEL DE CERDA SERIE 331 N° 30</t>
  </si>
  <si>
    <t>LATEX PARA PILETAS</t>
  </si>
  <si>
    <t>PINTURA AL LATEX - LATA 20 LTS, INTERIOR</t>
  </si>
  <si>
    <t>PINTURA AL ACEITE 4LTS BLANCO SATINADO</t>
  </si>
  <si>
    <t>PINTURA AL ACEITE 4LTS NEGRO SATINADO</t>
  </si>
  <si>
    <t>PLACA DURLOCK 1.20MX2.40M  9,5MM</t>
  </si>
  <si>
    <t>PLACA DURLOCK 1.20MX2.40M  12.50MM</t>
  </si>
  <si>
    <t>POSTE INTERMEDIO X 3,05 M</t>
  </si>
  <si>
    <t>POSTE ESQUINERO X 3,05 M</t>
  </si>
  <si>
    <t>PILETA DE LAVAR H° PREMOLD. 70X55X30 S/ PATAS</t>
  </si>
  <si>
    <t>CAMARA DE INSPEC. PREMOL. COMPL. 60X60X60</t>
  </si>
  <si>
    <t>CAMARA SEPTICA PREMOL. 540 LTS COMPLETA</t>
  </si>
  <si>
    <t>CAÑO DE Hº COMPRIMIDO DIÁM. 1M, LARGO UTIL 1,20M,PESO 1100KG/CAÑO</t>
  </si>
  <si>
    <t>CABLE COBRE DESNUDO 1 X 6 MM2</t>
  </si>
  <si>
    <t>CAÑO PEAD AGUA 63MM</t>
  </si>
  <si>
    <t>CAÑO PEAD AGUA 75MM</t>
  </si>
  <si>
    <t>CAÑO PEAD AGUA 90MM</t>
  </si>
  <si>
    <t>CAÑO PEAD AGUA 110MM</t>
  </si>
  <si>
    <t>CAÑO PEAD AGUA 160MM</t>
  </si>
  <si>
    <t>CUPLA PEAD AGUA 63MM</t>
  </si>
  <si>
    <t>CAÑO PEAD AGUA 225MM</t>
  </si>
  <si>
    <t>CUPLA PEAD AGUA 75MM</t>
  </si>
  <si>
    <t>TE NORMAL PEAD AGUA 63MM</t>
  </si>
  <si>
    <t>VÁLVULA ESCLUSA DOBLE BRIDA H°D° 63MM</t>
  </si>
  <si>
    <t>ABRAZADERA DIÁMETRO 63MM CON RACORD DE 1/2"</t>
  </si>
  <si>
    <t>ABRAZADERA DIÁM. 63MM CON RACORD DE 3/4"</t>
  </si>
  <si>
    <t>TUBO PERFILADO HIDROPIPE DIÁM. 400</t>
  </si>
  <si>
    <t>TUBO PERFILADO HIDROPIPE DIÁM. 520</t>
  </si>
  <si>
    <t>TUBO PERFILADO HIDROPIPE DIÁM. 700</t>
  </si>
  <si>
    <t>TUBO PERFILADO HIDROPIPE DIÁM. 870</t>
  </si>
  <si>
    <t>TUBO PERFILADO HIDROPIPE DIÁM. 1100</t>
  </si>
  <si>
    <t>TUBO PERFILADO HIDROPIPE DIÁM. 1250</t>
  </si>
  <si>
    <t>MARCO Y TAPA H°D° 85/90KG. SIST. ABISAGRADO</t>
  </si>
  <si>
    <t>CAÑO PVC CLOACAL JE 160MM</t>
  </si>
  <si>
    <t>CRUCETA DE H°A° MN 157 (2,20 M) C/GANCHOS</t>
  </si>
  <si>
    <t>CRUCETA DE Hº Aº SEPARADORA</t>
  </si>
  <si>
    <t>COLUMNA DE Hº Aº Vº DE 10,50/1000/3</t>
  </si>
  <si>
    <t>COLUMNA DE HºAºVº DE 9,5/900/3</t>
  </si>
  <si>
    <t>POSTE DE EUCALIPTUS CREOSOTADO 11 M</t>
  </si>
  <si>
    <t>POSTE EUCALIPTUS P/REDES ELECT. DE BAJA TENSIÓN(7,5 M) S/NORMAS EDESA</t>
  </si>
  <si>
    <t>CINTA AISLADORA PVC X 20 M</t>
  </si>
  <si>
    <t xml:space="preserve">DESCARGADOR ÓXIDO DE ZINC CON DESLIGADOR </t>
  </si>
  <si>
    <t>CAÑO BAJADA MONOF.2BOCA 1.1/4*3 COMPLETO GALVANIZ. PESADO</t>
  </si>
  <si>
    <t>CABLE DE CU DESNUDO DE 50 MM² DE SECC.</t>
  </si>
  <si>
    <t>CONDUCTOR DESNUDO DE COBRE DE 16 MM²</t>
  </si>
  <si>
    <t>CABLE DE AL DESNUDO DE 50 MM² DE SECC.</t>
  </si>
  <si>
    <t>CONDUCTOR CU PREENSAMBLADO 3X95 + 1X50 M</t>
  </si>
  <si>
    <t>CONDUCTOR CU FORRADO 1 X 35 MM²</t>
  </si>
  <si>
    <t>CONDUCTOR PRERREUNIDO 4 X 10 MM²</t>
  </si>
  <si>
    <t>TRANSFORMADOR DE POTENCIA 13,2 KV, 315/0,4/0,231 KVA</t>
  </si>
  <si>
    <t>ARTEFACTO STRAND MB 70 CON SAP 250 W</t>
  </si>
  <si>
    <t>AISLADOR ORGÁNICO 13,2/33KV</t>
  </si>
  <si>
    <t>SECCIONADOR FUSIBLE XS</t>
  </si>
  <si>
    <t>JABALINA TIPO COOPERWELD 1,50X3/4"</t>
  </si>
  <si>
    <t>CAJAS DE DERIVACIÓN TRIFÁSICA RBT</t>
  </si>
  <si>
    <t>GABINETE ESTANCO PVC 600X600X300 C/CERRAD. AºPº</t>
  </si>
  <si>
    <t>JUEGO DE SUSPENSIÓN COMPLETO</t>
  </si>
  <si>
    <t>CUPLA E/F GAS PE80 50MM</t>
  </si>
  <si>
    <t>CUPLA E/F GAS PE80 63MM</t>
  </si>
  <si>
    <t xml:space="preserve">TUBO PEAD GAS 25MM 4BAR </t>
  </si>
  <si>
    <t xml:space="preserve">TUBO PEAD GAS 50MM 4BAR </t>
  </si>
  <si>
    <t xml:space="preserve">TUBO PEAD GAS 63MM 4BAR </t>
  </si>
  <si>
    <t>TE NORMAL GAS E/F PE80 63MM</t>
  </si>
  <si>
    <t>TOMA SERVICIO GAS E/F 63X25MM</t>
  </si>
  <si>
    <t>TOMA SERVICIO GAS E/F 50X25MM</t>
  </si>
  <si>
    <t>GAVION DE 4,00 X 1,00 X 1,00 MTS.</t>
  </si>
  <si>
    <t>GAVION DE 4,00 X 1,50 X 1,00 MTS.</t>
  </si>
  <si>
    <t>GAVION DE 4,00 X 2,00 X 1,00 MTS.</t>
  </si>
  <si>
    <t>COLCHONETAS DE 4,00 X 2,00 X 0,17 MTS.</t>
  </si>
  <si>
    <t>MALLA GEOTEXTIL 150 GRS./M2</t>
  </si>
  <si>
    <t>DEFENSA METÁLICA  E=3,2MM X7,62M</t>
  </si>
  <si>
    <t>POSTE METÁLICO ALTURA 1500 MM PERFIL 190X80X4,75 MM</t>
  </si>
  <si>
    <t>ALAS TERMINALES</t>
  </si>
  <si>
    <t>EMULSIÓN LENTA 1 (CRL – 1)</t>
  </si>
  <si>
    <t>EMULSIÓN RÁPIDA 1 (CRR – 1)</t>
  </si>
  <si>
    <t>FUEL-OIL</t>
  </si>
  <si>
    <t>JUNTA DE DILATACIÓN</t>
  </si>
  <si>
    <t>APOYO DE NEOPRENE</t>
  </si>
  <si>
    <t>MATERIAL TERMOSPLASTICO (SUBCONTRATO)</t>
  </si>
  <si>
    <t>DILUIDO MEDIO 1 (EM – 1) Y RÁPIDO 1 (ER – 1)</t>
  </si>
  <si>
    <t>PORTICO DE SEÑAL AÉREA DNV 130 K 16 M. LUZ</t>
  </si>
  <si>
    <t xml:space="preserve">COLUMNA DE BRAZO TIPO DNV 130 K </t>
  </si>
  <si>
    <t>CARTELES REFLECTIVOS 2,10X1,20M</t>
  </si>
  <si>
    <t>AGREGADO ZARAND. PÉTREO FINO VIAL</t>
  </si>
  <si>
    <t>AGREGADO ZARAND. PÉTREO TRITURADO  VIAL</t>
  </si>
  <si>
    <t xml:space="preserve">MATERIAL TERMOSPLASTICO </t>
  </si>
  <si>
    <t>RAMAL Y PVC 0.110X0.110</t>
  </si>
  <si>
    <t>CURVA PVC 45° 110</t>
  </si>
  <si>
    <t>SOPAPA PVC DIAMETRO 50 MM RECTA CROMADA</t>
  </si>
  <si>
    <t>SOPAPA PVC DIAMETRO 40 MM P/DUCHA</t>
  </si>
  <si>
    <t>CURVA PVC 90° 110 MM</t>
  </si>
  <si>
    <t>BOVEDILLA CERAMICA PARA VIGUETAS 16,5X40X25</t>
  </si>
  <si>
    <t>LADRILLO SELECCIONADO DE 1RA.</t>
  </si>
  <si>
    <t>LADRILLO SEMIVISTO</t>
  </si>
  <si>
    <t>LADRILLOS FUNDIDOS</t>
  </si>
  <si>
    <t>PASTINA P/CERAMICOS BLANCA</t>
  </si>
  <si>
    <t>PASTINA P/CERAMICOS COLOR</t>
  </si>
  <si>
    <t>FERRITE ROJO</t>
  </si>
  <si>
    <t>PLASTIFICANTE X 1,5 LTS.</t>
  </si>
  <si>
    <t>RAMAL T PVC 110X110</t>
  </si>
  <si>
    <t>CURVA PVC 45° DIAM. 50 MM</t>
  </si>
  <si>
    <t>CODO PVC A 90° DIAM. 50 MM</t>
  </si>
  <si>
    <t>CODO PVC A 90° DIAM. 40 MM</t>
  </si>
  <si>
    <t>CODO PVC A 45° DIAM. 40 MM</t>
  </si>
  <si>
    <t>CODO PVC A 90° 2.2 DIAM. 100 MM</t>
  </si>
  <si>
    <t>SOMBRERETE PVC DIAM. 100 MM</t>
  </si>
  <si>
    <t>BOCA ACCESO PVC P/COCINA</t>
  </si>
  <si>
    <t>BACHA SIMPLE ACERO INOX. 52 X 32X18</t>
  </si>
  <si>
    <t>DEPOSITO P/MINGITORIO PVC 12 LTS</t>
  </si>
  <si>
    <t>MINGITORIO LOSA BLANCO</t>
  </si>
  <si>
    <t xml:space="preserve">BIDET LOSA </t>
  </si>
  <si>
    <t>LAVATORIO 3 AGUJEROS MEDIANO DE COLGAR</t>
  </si>
  <si>
    <t>INODORO SIFÓNICO LOSA</t>
  </si>
  <si>
    <t>MOCHILA LOSA C/ CODO</t>
  </si>
  <si>
    <t>ASIENTO P/INODORO PVC</t>
  </si>
  <si>
    <t>PORTARROLLO LOSA EMBUTIR BLANCO</t>
  </si>
  <si>
    <t>JABONERA 15X15 EMBUTIR BLANCA</t>
  </si>
  <si>
    <t>TOALLERO INTEGRAL EMBUTIR</t>
  </si>
  <si>
    <t>PERCHERO SIMPLE EMBUTIR</t>
  </si>
  <si>
    <t>REDUCCION PVC 3.2 63 X 50 MM</t>
  </si>
  <si>
    <t>ADHESIVO P/CAÑERIA DE PVC</t>
  </si>
  <si>
    <t>CAÑO POLIETILENO K10 13 MM</t>
  </si>
  <si>
    <t>CAÑO POLIETILENO K10 19 MM</t>
  </si>
  <si>
    <t>CAÑO H-3 TRICAPA 13 MM</t>
  </si>
  <si>
    <t>CAÑO H-3 TRICAPA 19 MM</t>
  </si>
  <si>
    <t>CAÑO PVC 2.2 P/VENTIL. DIAM. 100MM X 3M</t>
  </si>
  <si>
    <t>CAÑO PVC 3.2 P/DESAGUE CLOACAL 0.040 X 4 M.</t>
  </si>
  <si>
    <t>CAÑO PVC 3.2 P/DESAGUE CLOACAL 0.050 X 4 M.</t>
  </si>
  <si>
    <t>CAÑO PVC 3.2 P/DESAGUE CLOACAL 0.060 X 4 M.</t>
  </si>
  <si>
    <t>CAÑO PVC 3.2 P/DESAGUE CLOACAL 0.110 X 4 M.</t>
  </si>
  <si>
    <t>CODO IPS 13 MM</t>
  </si>
  <si>
    <t>CODO IPS 19 MM</t>
  </si>
  <si>
    <t>CODO IPS 25 MM</t>
  </si>
  <si>
    <t>CODO H°G° 19 MM</t>
  </si>
  <si>
    <t>RAMAL Y PVC CLOACAL D=160X110MM</t>
  </si>
  <si>
    <t>GRAMPA SUJECCION LAVATORIO</t>
  </si>
  <si>
    <t>TORNILLO BRONCE P/INODORO</t>
  </si>
  <si>
    <t>TAPA CIEGA BOCA ACCESO COCINA BCE.</t>
  </si>
  <si>
    <t>REJILLA BRONCE 15X15 C/MARCO</t>
  </si>
  <si>
    <t>PILETA DE PATIO PVC 5 ENTRADAS</t>
  </si>
  <si>
    <t>TEE IPS 19 MM</t>
  </si>
  <si>
    <t>TEE IPS 13 MM</t>
  </si>
  <si>
    <t>TEE IPS 25 MM</t>
  </si>
  <si>
    <t>KIT MEDIDOR AGUA APROB. ASSA</t>
  </si>
  <si>
    <t>GABINETE P/MEDIDOR AGUA APROBADO ASSA</t>
  </si>
  <si>
    <t>CAÑO H-3 TRICAPA 25 MM</t>
  </si>
  <si>
    <t>SELLADOR P/ROSCA X 125 CM3</t>
  </si>
  <si>
    <t>MEDIDOR DE AGUA</t>
  </si>
  <si>
    <t>CHICOTE FLEXIBLE PVC 35 CM</t>
  </si>
  <si>
    <t>JUEGO LAVATORIO C/PICO MEZCLADOR CR.Y</t>
  </si>
  <si>
    <t>JUEGO BIDET CR. Y</t>
  </si>
  <si>
    <t>JUEGO COCINA PICO MOVIL EMBUTIR/MESADA CRY</t>
  </si>
  <si>
    <t>JUEGO LLAVE Y FLOR P/DUCHA CROMADA</t>
  </si>
  <si>
    <t>LLAVE DE PASO DE BRONCE 0.013</t>
  </si>
  <si>
    <t>LLAVE DE PASO DE BRONCE 0.019</t>
  </si>
  <si>
    <t>LLAVE ESCLUSA BRONCE 0.019</t>
  </si>
  <si>
    <t>LLAVE MAESTRA BRONCE 1/2"</t>
  </si>
  <si>
    <t>LLAVE MAESTRA BRONCE 3/4"</t>
  </si>
  <si>
    <t>REJA HIERRO FUNDIDO 20X20 C/MARCO</t>
  </si>
  <si>
    <t>CANILLA BRONCE RIEGO C/MANGA 3/4" REF.</t>
  </si>
  <si>
    <t>CONEXIÓN P/TANQUE 3/4" COMPLETO</t>
  </si>
  <si>
    <t>FLOTANTE COMPLETO P/TANQUE 1/2"</t>
  </si>
  <si>
    <t>TANQUE DE RESERVA 600 LTS. PVC TRICAPA</t>
  </si>
  <si>
    <t>LLAVE DE LIMPIEZA BRONCE 3/4"</t>
  </si>
  <si>
    <t>VENTILACION P/TANQUE PVC 1"</t>
  </si>
  <si>
    <t>MESADA GRANITO RECONST. 4 CM. DE ESPESOR</t>
  </si>
  <si>
    <t>MESADA GRANITO NATURAL NACIONAL  E=2CM.</t>
  </si>
  <si>
    <t>MÁRMOLES IMPORTADOS GRANIT. E=2CM BRASIL</t>
  </si>
  <si>
    <t>MÁRMOL DE CARRARA</t>
  </si>
  <si>
    <t>PULIDO DE MOSAICOS</t>
  </si>
  <si>
    <t>RAMAL Y PVC 0.110X0.63</t>
  </si>
  <si>
    <t>JABONERA BLANCO ADHESIVO S/PEGAMENTO</t>
  </si>
  <si>
    <t>PORTAVASO BLANCO ADHESIVO S/PEGAMENTO</t>
  </si>
  <si>
    <t>CAÑO PRFV 700MM PARA CLOACAS DIÁM. PRESIÓN 1 BAR</t>
  </si>
  <si>
    <t>CAÑO PRFV 900MM DIÁM. PRESIÓN 1 BAR</t>
  </si>
  <si>
    <t>MOSAICO CALCAREO AMARILLO, ROJO O GRIS</t>
  </si>
  <si>
    <t>MOSAICO GRANÍTICO 30X30</t>
  </si>
  <si>
    <t>BALDOSA ROJA 20X20 TIPO AZOTEA</t>
  </si>
  <si>
    <t>ZÓCALO GRANÍTICO GRIS 10 X 30</t>
  </si>
  <si>
    <t>ZÓCALO CALCAREO AMARILLO O ROJO</t>
  </si>
  <si>
    <t>BALDOSA CERÁMICA ROJA 6 X 24</t>
  </si>
  <si>
    <t>CERÁMICO ESMALTADO 20X20</t>
  </si>
  <si>
    <t>TEJA COLONIAL</t>
  </si>
  <si>
    <t>TEJA FRANCESA</t>
  </si>
  <si>
    <t>VIDRIO TRIPLE TRANSPARENTE</t>
  </si>
  <si>
    <t>ESPEJO 3MM</t>
  </si>
  <si>
    <t>VIDRIO DOBLE TRANSPARENTE</t>
  </si>
  <si>
    <t>POLICARBONATO 4MM</t>
  </si>
  <si>
    <t>VIDRIO TRANSPARENTE 6 MM</t>
  </si>
  <si>
    <t>VIDRIO ARMADO</t>
  </si>
  <si>
    <t>BLINDEX 10 MM</t>
  </si>
  <si>
    <t>PRECIOS TESTIGOS</t>
  </si>
  <si>
    <t xml:space="preserve">MATERIALES </t>
  </si>
  <si>
    <t>U</t>
  </si>
  <si>
    <t>Promedio</t>
  </si>
  <si>
    <t xml:space="preserve">MEMBRANA C/ALUMINIO 4MM - 10M </t>
  </si>
  <si>
    <t>POLIESTIRENO EXPANDIDO 10 MM</t>
  </si>
  <si>
    <t xml:space="preserve">ACOPLADO VOLCADOR BILATERAL S/CUBIERTAS </t>
  </si>
  <si>
    <t>RETROEXCAVADORA S/ORUGA 140 HP 0,80M3 (CAT 320)(HS)</t>
  </si>
  <si>
    <t>CANILLA SERVICIO BCE  ½ "</t>
  </si>
  <si>
    <t xml:space="preserve">MADERA DURA 1 1/2" </t>
  </si>
  <si>
    <t>TAPACANTO PREENCOLADO BLANCO</t>
  </si>
  <si>
    <t>PINTURA AL LATEX - LATA 20 LTS, EXTERIOR</t>
  </si>
  <si>
    <t>PINCEL DE CERDA SERIE 331 N° 40</t>
  </si>
  <si>
    <t>CAÑO PEAD AGUA 20MM</t>
  </si>
  <si>
    <t>CAJA DE DISTRIB POLYESTER CONJ. SECC. APR C/FUSIBLES SETA</t>
  </si>
  <si>
    <t>re.085</t>
  </si>
  <si>
    <t>MES :</t>
  </si>
  <si>
    <t>Zanjadoras</t>
  </si>
  <si>
    <t>Topadoras para tractor</t>
  </si>
  <si>
    <t>Tractores neumáticos</t>
  </si>
  <si>
    <t>Tractores a oruga</t>
  </si>
  <si>
    <t>Planchas y tablestacas metálicas</t>
  </si>
  <si>
    <t>gasoil</t>
  </si>
  <si>
    <t>Palas de arrastre p/tractores</t>
  </si>
  <si>
    <t>Motoniveladoras</t>
  </si>
  <si>
    <t>chofer</t>
  </si>
  <si>
    <t>Motores eléctricos</t>
  </si>
  <si>
    <t>cuadrilla tipo U.G.A.T.S.</t>
  </si>
  <si>
    <t>Motores diesel</t>
  </si>
  <si>
    <t>cuadrilla tipo UOCRA</t>
  </si>
  <si>
    <t>Motores a nafta</t>
  </si>
  <si>
    <t>adicional p/especialidad</t>
  </si>
  <si>
    <t>Moldes metálicos</t>
  </si>
  <si>
    <t>ayudante</t>
  </si>
  <si>
    <t>Hormigoneras</t>
  </si>
  <si>
    <t>medio oficial</t>
  </si>
  <si>
    <t>Equipo de soldadura</t>
  </si>
  <si>
    <t>oficial</t>
  </si>
  <si>
    <t>Equipo de luz</t>
  </si>
  <si>
    <t>oficial especializado</t>
  </si>
  <si>
    <t>Equipo de perforaciones para conexiones</t>
  </si>
  <si>
    <t>Equipo de taller</t>
  </si>
  <si>
    <t>Herramientas eléctricas</t>
  </si>
  <si>
    <t>Topadora CAT D7R Serie II - 240 Hp - Hoja 7SU - Ripper multivastago</t>
  </si>
  <si>
    <t>Grupos electrógenos</t>
  </si>
  <si>
    <t>=&gt; eq.022</t>
  </si>
  <si>
    <t>Martinetes para hinca</t>
  </si>
  <si>
    <t>=&gt; eq.105</t>
  </si>
  <si>
    <t>Excavadora s/oruga 90 HP 0,74m3 c/zap 700mm  CAT 312 CL</t>
  </si>
  <si>
    <t>Gruas y guinches</t>
  </si>
  <si>
    <t>=&gt; eq.100</t>
  </si>
  <si>
    <t>Excavadoras</t>
  </si>
  <si>
    <t>=&gt; eq.025</t>
  </si>
  <si>
    <t>Topadora D-7  200 H.P.</t>
  </si>
  <si>
    <t>Decauville (vías, locomotoras, furgones)</t>
  </si>
  <si>
    <t>=&gt; eq.020</t>
  </si>
  <si>
    <t>Camión mixer 5 m3   240 H.P.</t>
  </si>
  <si>
    <t>Compresores</t>
  </si>
  <si>
    <t>=&gt; eq.018</t>
  </si>
  <si>
    <t>Cintas transportadoras</t>
  </si>
  <si>
    <t>=&gt; eq.016</t>
  </si>
  <si>
    <t>Camiones</t>
  </si>
  <si>
    <t>=&gt; eq.014</t>
  </si>
  <si>
    <t>Calderas</t>
  </si>
  <si>
    <t>=&gt; eq.012</t>
  </si>
  <si>
    <t>Bombas</t>
  </si>
  <si>
    <t>=&gt; eq.010</t>
  </si>
  <si>
    <t>Automóviles</t>
  </si>
  <si>
    <t>=&gt; eq.008</t>
  </si>
  <si>
    <t>$/h</t>
  </si>
  <si>
    <t>HP</t>
  </si>
  <si>
    <t>hr</t>
  </si>
  <si>
    <t>Vida útil</t>
  </si>
  <si>
    <t>Descripción</t>
  </si>
  <si>
    <t>Reparaciones</t>
  </si>
  <si>
    <t>Lubricantes</t>
  </si>
  <si>
    <t>Combustible</t>
  </si>
  <si>
    <t>Patente y seguros</t>
  </si>
  <si>
    <t>Intereses</t>
  </si>
  <si>
    <t>Amort</t>
  </si>
  <si>
    <t xml:space="preserve">Oficial espec </t>
  </si>
  <si>
    <t>Tabla con vida útil de equipos (en horas) Chandías pag. 412</t>
  </si>
  <si>
    <t>Valor horario</t>
  </si>
  <si>
    <t>Costo de Funcionamiento</t>
  </si>
  <si>
    <t xml:space="preserve">Costo fijo </t>
  </si>
  <si>
    <t>Cantidad Personal</t>
  </si>
  <si>
    <t>Interés</t>
  </si>
  <si>
    <t>$ comb.</t>
  </si>
  <si>
    <t>Potencia HP</t>
  </si>
  <si>
    <t>Valor de equipo</t>
  </si>
  <si>
    <t>Denominación de Equipos</t>
  </si>
  <si>
    <t>Código</t>
  </si>
  <si>
    <t xml:space="preserve">    Análisis Costo de Equipos</t>
  </si>
  <si>
    <t>PROVINCIA DE SALTA   -   INSTITUTO PROVINCIAL DE DESARROLLO URBANO Y VIVIENDA</t>
  </si>
  <si>
    <t>Motoniveladora 180 H.P. / CAT 120H</t>
  </si>
  <si>
    <t>Equipo regador de asfalto cap 5000 lt / 6600 lt</t>
  </si>
  <si>
    <t>Plancha vibradora a explosión 6 H.P. / 5 H.P. VP 2050R</t>
  </si>
  <si>
    <t>Regla vibradora 8 H.P. / 5,5 H.P. Wacker 6,8</t>
  </si>
  <si>
    <t>Retroexcavadora 87 H.P. / CAT 416E 74HP Pala 1m3 Balde 0,3m3</t>
  </si>
  <si>
    <t>Vibrador inmersión a nafta 4 H.P. Wacker A3000</t>
  </si>
  <si>
    <t>eq.031</t>
  </si>
  <si>
    <t>eq.041</t>
  </si>
  <si>
    <t>eq.055</t>
  </si>
  <si>
    <t>eq.089</t>
  </si>
  <si>
    <t>eq.103</t>
  </si>
  <si>
    <t>0.18.25.F</t>
  </si>
  <si>
    <t>GANCHO "J" P/CHAPA GALVANIZADA    DE 60MM</t>
  </si>
  <si>
    <t>PUERTA PLACA 0,70 X 2,00 PINO C/MARCO METÁLICO</t>
  </si>
  <si>
    <t>CAJA EMB TUBELECTRIC DIN 4 BIP (TABLERO P/4 TERMICAS)</t>
  </si>
  <si>
    <t>CAJA EMB TUBELECTRIC DIN 6 BIP (TABLERO P/6 TERMICAS)</t>
  </si>
  <si>
    <t>el.082</t>
  </si>
  <si>
    <t>CAÑO PVC TIPO TUBELECTRIC 25 MM</t>
  </si>
  <si>
    <t>el.084</t>
  </si>
  <si>
    <t>CURVA PVC TIPO TUBELECTRIC 25 MM</t>
  </si>
  <si>
    <t>el.086</t>
  </si>
  <si>
    <t>CONECTOR PVC TIPO TUBELECTRIC 25 MM</t>
  </si>
  <si>
    <t>el.088</t>
  </si>
  <si>
    <t>UNIÓN PVC TIPO TUBELECTRIC 25 MM</t>
  </si>
  <si>
    <t>CAMIÓN CON ACOPLADO 15M3 312 H.P.</t>
  </si>
  <si>
    <t>GRÚA HIDRÁULICA HIDROGRUBERT N 10000 - TM</t>
  </si>
  <si>
    <t>CAÑO DE CHAPA GALVANIZADA</t>
  </si>
  <si>
    <t>CORTADORA DE HIERRO - DIÁM. 12 MM</t>
  </si>
  <si>
    <t>CORTADORA DE HIERRO - DIÁM. 20 MM</t>
  </si>
  <si>
    <t>LADRILLONES DE 2da COMUNES</t>
  </si>
  <si>
    <t>MADERA 1RA. PINO NACIONAL CEPILLADA</t>
  </si>
  <si>
    <t>MADERA 1RA. PINO NACIONAL S/CEPILLAR</t>
  </si>
  <si>
    <r>
      <t>ACEITE DE LINO COCIDO</t>
    </r>
    <r>
      <rPr>
        <sz val="8"/>
        <color rgb="FFFF0000"/>
        <rFont val="Arial"/>
        <family val="2"/>
      </rPr>
      <t xml:space="preserve"> 18L</t>
    </r>
  </si>
  <si>
    <t>ra.050</t>
  </si>
  <si>
    <t>TUBO PVC DIAM. 90MM CLASE 6</t>
  </si>
  <si>
    <t>ra.051</t>
  </si>
  <si>
    <t>TUBO PVC DIAM. 110MM CLASE 6</t>
  </si>
  <si>
    <t>ra.052</t>
  </si>
  <si>
    <t>TUBO PVC DIAM. 90MM CLASE 10</t>
  </si>
  <si>
    <t>ra.053</t>
  </si>
  <si>
    <t>TUBO PVC DIAM. 110MM CLASE 10</t>
  </si>
  <si>
    <t>JUEGO DE RETENCIÓN COMPLETO</t>
  </si>
  <si>
    <t>MORSETO DE RETENCIÓN - GRAMPA PEINE</t>
  </si>
  <si>
    <t>MORZA DE RETENCIÓN PKR 10</t>
  </si>
  <si>
    <t>ADOQUINES PARA PAVIMENTO 8 CM</t>
  </si>
  <si>
    <t>VÁLVULA EXCLUSA BRONCE 25 MM</t>
  </si>
  <si>
    <t>Mosaico calcareo amarillo, rojo o gris</t>
  </si>
  <si>
    <t>Zócalo calcareo amarillo, rojo o gris</t>
  </si>
  <si>
    <t>MAYO 2017</t>
  </si>
  <si>
    <t>Precios de MAYO 2017</t>
  </si>
</sst>
</file>

<file path=xl/styles.xml><?xml version="1.0" encoding="utf-8"?>
<styleSheet xmlns="http://schemas.openxmlformats.org/spreadsheetml/2006/main">
  <numFmts count="16">
    <numFmt numFmtId="8" formatCode="&quot;$&quot;\ #,##0.00;[Red]&quot;$&quot;\ \-#,##0.00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.000_ ;_ * \-#,##0.000_ ;_ * &quot;-&quot;??_ ;_ @_ "/>
    <numFmt numFmtId="165" formatCode="_ * #,##0.0000_ ;_ * \-#,##0.0000_ ;_ * &quot;-&quot;??_ ;_ @_ "/>
    <numFmt numFmtId="166" formatCode="0_)"/>
    <numFmt numFmtId="167" formatCode="&quot;$&quot;\ #,##0.00"/>
    <numFmt numFmtId="168" formatCode="0.000"/>
    <numFmt numFmtId="169" formatCode="&quot;$&quot;\ #,##0.000"/>
    <numFmt numFmtId="170" formatCode="0.0000"/>
    <numFmt numFmtId="171" formatCode="0.00000"/>
    <numFmt numFmtId="172" formatCode="0.0"/>
    <numFmt numFmtId="173" formatCode="_ &quot;$&quot;\ * #,##0.0000_ ;_ &quot;$&quot;\ * \-#,##0.0000_ ;_ &quot;$&quot;\ * &quot;-&quot;??_ ;_ @_ "/>
    <numFmt numFmtId="174" formatCode="_(&quot;$&quot;\ * #,##0.00_);_(&quot;$&quot;\ * \(#,##0.00\);_(&quot;$&quot;\ * &quot;-&quot;??_);_(@_)"/>
    <numFmt numFmtId="175" formatCode="_ * #,##0_ ;_ * \-#,##0_ ;_ * &quot;-&quot;??_ ;_ @_ "/>
    <numFmt numFmtId="176" formatCode="&quot;$&quot;\ #,##0.000;[Red]&quot;$&quot;\ \-#,##0.00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.2"/>
      <color theme="1"/>
      <name val="Calibri"/>
      <family val="2"/>
      <scheme val="minor"/>
    </font>
    <font>
      <b/>
      <u/>
      <sz val="15.4"/>
      <color theme="1"/>
      <name val="Calibri"/>
      <family val="2"/>
      <scheme val="minor"/>
    </font>
    <font>
      <b/>
      <sz val="16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.2"/>
      <color theme="1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i/>
      <sz val="11"/>
      <name val="Arial"/>
      <family val="2"/>
    </font>
    <font>
      <b/>
      <u/>
      <sz val="12"/>
      <name val="Arial"/>
      <family val="2"/>
    </font>
    <font>
      <sz val="10"/>
      <color indexed="8"/>
      <name val="MS Sans Serif"/>
      <family val="2"/>
    </font>
    <font>
      <sz val="12"/>
      <name val="Courier"/>
      <family val="3"/>
    </font>
    <font>
      <sz val="10"/>
      <color rgb="FFFF0000"/>
      <name val="MS Sans Serif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MS Sans Serif"/>
      <family val="2"/>
    </font>
    <font>
      <sz val="8"/>
      <color rgb="FFFF0000"/>
      <name val="Arial"/>
      <family val="2"/>
    </font>
    <font>
      <u/>
      <sz val="8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54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/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/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43" fontId="19" fillId="0" borderId="0" applyFont="0" applyFill="0" applyBorder="0" applyAlignment="0" applyProtection="0"/>
    <xf numFmtId="0" fontId="27" fillId="0" borderId="0"/>
    <xf numFmtId="9" fontId="19" fillId="0" borderId="0" applyFont="0" applyFill="0" applyBorder="0" applyAlignment="0" applyProtection="0"/>
  </cellStyleXfs>
  <cellXfs count="330">
    <xf numFmtId="0" fontId="0" fillId="0" borderId="0" xfId="0"/>
    <xf numFmtId="0" fontId="0" fillId="0" borderId="0" xfId="0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64" fontId="8" fillId="0" borderId="0" xfId="1" applyNumberFormat="1" applyFont="1" applyFill="1" applyBorder="1" applyProtection="1">
      <protection locked="0"/>
    </xf>
    <xf numFmtId="165" fontId="8" fillId="0" borderId="0" xfId="1" applyNumberFormat="1" applyFont="1" applyFill="1" applyBorder="1" applyProtection="1">
      <protection locked="0"/>
    </xf>
    <xf numFmtId="164" fontId="5" fillId="0" borderId="0" xfId="1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64" fontId="6" fillId="0" borderId="0" xfId="1" applyNumberFormat="1" applyFont="1" applyFill="1" applyBorder="1" applyProtection="1">
      <protection locked="0"/>
    </xf>
    <xf numFmtId="165" fontId="6" fillId="0" borderId="0" xfId="1" applyNumberFormat="1" applyFont="1" applyFill="1" applyBorder="1" applyProtection="1"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2" fontId="6" fillId="0" borderId="0" xfId="1" applyNumberFormat="1" applyFont="1" applyFill="1" applyBorder="1" applyAlignment="1" applyProtection="1">
      <alignment horizontal="center"/>
      <protection locked="0"/>
    </xf>
    <xf numFmtId="167" fontId="6" fillId="0" borderId="0" xfId="1" applyNumberFormat="1" applyFont="1" applyFill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2" fontId="6" fillId="0" borderId="1" xfId="1" applyNumberFormat="1" applyFont="1" applyFill="1" applyBorder="1" applyAlignment="1" applyProtection="1">
      <alignment horizontal="center"/>
      <protection locked="0"/>
    </xf>
    <xf numFmtId="167" fontId="6" fillId="0" borderId="1" xfId="1" applyNumberFormat="1" applyFont="1" applyFill="1" applyBorder="1" applyProtection="1"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right" vertical="center"/>
      <protection locked="0"/>
    </xf>
    <xf numFmtId="167" fontId="6" fillId="0" borderId="0" xfId="1" applyNumberFormat="1" applyFont="1" applyFill="1" applyBorder="1" applyAlignment="1" applyProtection="1">
      <alignment horizontal="right"/>
      <protection locked="0"/>
    </xf>
    <xf numFmtId="167" fontId="6" fillId="0" borderId="0" xfId="0" applyNumberFormat="1" applyFont="1" applyFill="1" applyBorder="1" applyAlignment="1" applyProtection="1">
      <alignment horizontal="right"/>
      <protection locked="0"/>
    </xf>
    <xf numFmtId="167" fontId="6" fillId="0" borderId="1" xfId="1" applyNumberFormat="1" applyFont="1" applyFill="1" applyBorder="1" applyAlignment="1" applyProtection="1">
      <alignment horizontal="right"/>
      <protection locked="0"/>
    </xf>
    <xf numFmtId="167" fontId="6" fillId="0" borderId="1" xfId="0" applyNumberFormat="1" applyFont="1" applyFill="1" applyBorder="1" applyAlignment="1" applyProtection="1">
      <alignment horizontal="right"/>
      <protection locked="0"/>
    </xf>
    <xf numFmtId="0" fontId="6" fillId="0" borderId="3" xfId="0" applyFont="1" applyFill="1" applyBorder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8" fontId="6" fillId="0" borderId="1" xfId="1" applyNumberFormat="1" applyFont="1" applyFill="1" applyBorder="1" applyAlignment="1" applyProtection="1">
      <alignment horizontal="center"/>
      <protection locked="0"/>
    </xf>
    <xf numFmtId="168" fontId="6" fillId="0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166" fontId="8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164" fontId="9" fillId="0" borderId="0" xfId="1" applyNumberFormat="1" applyFont="1" applyFill="1" applyBorder="1" applyAlignment="1" applyProtection="1">
      <alignment horizontal="right" vertical="center"/>
      <protection locked="0"/>
    </xf>
    <xf numFmtId="167" fontId="9" fillId="0" borderId="0" xfId="1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2" fontId="6" fillId="0" borderId="3" xfId="1" applyNumberFormat="1" applyFont="1" applyFill="1" applyBorder="1" applyAlignment="1" applyProtection="1">
      <alignment horizontal="center"/>
      <protection locked="0"/>
    </xf>
    <xf numFmtId="167" fontId="6" fillId="0" borderId="3" xfId="1" applyNumberFormat="1" applyFont="1" applyFill="1" applyBorder="1" applyAlignment="1" applyProtection="1">
      <alignment horizontal="right"/>
      <protection locked="0"/>
    </xf>
    <xf numFmtId="167" fontId="6" fillId="0" borderId="3" xfId="1" applyNumberFormat="1" applyFont="1" applyFill="1" applyBorder="1" applyProtection="1">
      <protection locked="0"/>
    </xf>
    <xf numFmtId="164" fontId="12" fillId="0" borderId="0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67" fontId="6" fillId="0" borderId="0" xfId="1" applyNumberFormat="1" applyFont="1" applyFill="1" applyBorder="1" applyAlignment="1">
      <alignment horizontal="right"/>
    </xf>
    <xf numFmtId="0" fontId="6" fillId="0" borderId="0" xfId="0" applyFont="1"/>
    <xf numFmtId="167" fontId="6" fillId="0" borderId="0" xfId="0" applyNumberFormat="1" applyFont="1" applyBorder="1"/>
    <xf numFmtId="0" fontId="6" fillId="0" borderId="0" xfId="0" applyFont="1" applyAlignment="1">
      <alignment horizontal="center"/>
    </xf>
    <xf numFmtId="167" fontId="6" fillId="0" borderId="0" xfId="1" applyNumberFormat="1" applyFont="1" applyFill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167" fontId="6" fillId="0" borderId="3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7" fontId="6" fillId="0" borderId="1" xfId="0" applyNumberFormat="1" applyFont="1" applyBorder="1"/>
    <xf numFmtId="0" fontId="0" fillId="0" borderId="0" xfId="0" applyBorder="1" applyProtection="1"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69" fontId="6" fillId="0" borderId="0" xfId="0" applyNumberFormat="1" applyFont="1" applyFill="1" applyBorder="1" applyAlignment="1" applyProtection="1">
      <alignment horizontal="right"/>
      <protection locked="0"/>
    </xf>
    <xf numFmtId="170" fontId="6" fillId="0" borderId="1" xfId="1" applyNumberFormat="1" applyFont="1" applyFill="1" applyBorder="1" applyAlignment="1" applyProtection="1">
      <alignment horizontal="center"/>
      <protection locked="0"/>
    </xf>
    <xf numFmtId="171" fontId="6" fillId="0" borderId="1" xfId="1" applyNumberFormat="1" applyFont="1" applyFill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67" fontId="6" fillId="0" borderId="2" xfId="0" applyNumberFormat="1" applyFont="1" applyBorder="1"/>
    <xf numFmtId="0" fontId="14" fillId="2" borderId="0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Border="1" applyAlignment="1" applyProtection="1">
      <alignment horizontal="left" vertical="center" wrapText="1"/>
      <protection locked="0"/>
    </xf>
    <xf numFmtId="169" fontId="6" fillId="0" borderId="0" xfId="1" applyNumberFormat="1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Fill="1" applyProtection="1">
      <protection locked="0"/>
    </xf>
    <xf numFmtId="0" fontId="0" fillId="0" borderId="0" xfId="0" applyFill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3" borderId="4" xfId="0" applyFill="1" applyBorder="1" applyAlignment="1" applyProtection="1">
      <alignment horizontal="center"/>
    </xf>
    <xf numFmtId="167" fontId="0" fillId="3" borderId="4" xfId="0" applyNumberFormat="1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167" fontId="0" fillId="4" borderId="4" xfId="0" applyNumberFormat="1" applyFill="1" applyBorder="1" applyAlignment="1" applyProtection="1">
      <alignment horizontal="center"/>
    </xf>
    <xf numFmtId="167" fontId="0" fillId="5" borderId="4" xfId="0" applyNumberFormat="1" applyFill="1" applyBorder="1" applyAlignment="1" applyProtection="1">
      <alignment horizontal="center"/>
    </xf>
    <xf numFmtId="172" fontId="0" fillId="0" borderId="4" xfId="0" applyNumberFormat="1" applyFill="1" applyBorder="1" applyAlignment="1" applyProtection="1">
      <alignment horizontal="center"/>
    </xf>
    <xf numFmtId="167" fontId="0" fillId="0" borderId="0" xfId="0" applyNumberFormat="1" applyProtection="1">
      <protection locked="0"/>
    </xf>
    <xf numFmtId="167" fontId="0" fillId="0" borderId="0" xfId="0" applyNumberFormat="1" applyAlignment="1">
      <alignment horizontal="center"/>
    </xf>
    <xf numFmtId="167" fontId="6" fillId="0" borderId="0" xfId="0" applyNumberFormat="1" applyFont="1" applyFill="1" applyBorder="1" applyProtection="1">
      <protection locked="0"/>
    </xf>
    <xf numFmtId="167" fontId="0" fillId="0" borderId="0" xfId="2" applyNumberFormat="1" applyFont="1" applyProtection="1">
      <protection locked="0"/>
    </xf>
    <xf numFmtId="167" fontId="0" fillId="0" borderId="0" xfId="2" applyNumberFormat="1" applyFont="1" applyAlignment="1">
      <alignment horizontal="center"/>
    </xf>
    <xf numFmtId="167" fontId="0" fillId="3" borderId="4" xfId="2" applyNumberFormat="1" applyFont="1" applyFill="1" applyBorder="1" applyAlignment="1" applyProtection="1">
      <alignment horizontal="center"/>
    </xf>
    <xf numFmtId="167" fontId="6" fillId="0" borderId="0" xfId="2" applyNumberFormat="1" applyFont="1" applyFill="1" applyBorder="1" applyProtection="1">
      <protection locked="0"/>
    </xf>
    <xf numFmtId="167" fontId="0" fillId="0" borderId="0" xfId="2" applyNumberFormat="1" applyFont="1" applyFill="1" applyProtection="1">
      <protection locked="0"/>
    </xf>
    <xf numFmtId="167" fontId="0" fillId="0" borderId="0" xfId="2" applyNumberFormat="1" applyFont="1" applyFill="1" applyAlignment="1">
      <alignment horizontal="center"/>
    </xf>
    <xf numFmtId="167" fontId="0" fillId="0" borderId="4" xfId="2" applyNumberFormat="1" applyFont="1" applyFill="1" applyBorder="1" applyAlignment="1" applyProtection="1">
      <alignment horizontal="center"/>
    </xf>
    <xf numFmtId="167" fontId="0" fillId="3" borderId="4" xfId="2" applyNumberFormat="1" applyFont="1" applyFill="1" applyBorder="1" applyAlignment="1">
      <alignment horizontal="center"/>
    </xf>
    <xf numFmtId="167" fontId="0" fillId="4" borderId="4" xfId="2" applyNumberFormat="1" applyFont="1" applyFill="1" applyBorder="1" applyAlignment="1" applyProtection="1">
      <alignment horizontal="center"/>
    </xf>
    <xf numFmtId="167" fontId="0" fillId="4" borderId="4" xfId="2" applyNumberFormat="1" applyFont="1" applyFill="1" applyBorder="1" applyAlignment="1">
      <alignment horizontal="center"/>
    </xf>
    <xf numFmtId="167" fontId="6" fillId="0" borderId="0" xfId="0" applyNumberFormat="1" applyFont="1" applyBorder="1" applyAlignment="1">
      <alignment horizontal="right" indent="1"/>
    </xf>
    <xf numFmtId="167" fontId="6" fillId="0" borderId="1" xfId="0" applyNumberFormat="1" applyFont="1" applyBorder="1" applyAlignment="1">
      <alignment horizontal="right" inden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7" fontId="6" fillId="0" borderId="0" xfId="1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167" fontId="7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164" fontId="6" fillId="0" borderId="0" xfId="1" applyNumberFormat="1" applyFont="1" applyFill="1" applyBorder="1" applyAlignment="1" applyProtection="1">
      <alignment vertical="center"/>
      <protection locked="0"/>
    </xf>
    <xf numFmtId="165" fontId="6" fillId="0" borderId="0" xfId="1" applyNumberFormat="1" applyFont="1" applyFill="1" applyBorder="1" applyAlignment="1" applyProtection="1">
      <alignment vertical="center"/>
      <protection locked="0"/>
    </xf>
    <xf numFmtId="0" fontId="0" fillId="5" borderId="4" xfId="0" applyFill="1" applyBorder="1" applyAlignment="1">
      <alignment horizontal="center" vertical="center"/>
    </xf>
    <xf numFmtId="172" fontId="0" fillId="0" borderId="4" xfId="0" applyNumberFormat="1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167" fontId="0" fillId="5" borderId="4" xfId="0" applyNumberFormat="1" applyFill="1" applyBorder="1" applyAlignment="1" applyProtection="1">
      <alignment horizontal="center" vertical="center"/>
    </xf>
    <xf numFmtId="167" fontId="0" fillId="4" borderId="4" xfId="0" applyNumberFormat="1" applyFill="1" applyBorder="1" applyAlignment="1" applyProtection="1">
      <alignment horizontal="center" vertical="center"/>
    </xf>
    <xf numFmtId="167" fontId="0" fillId="3" borderId="4" xfId="2" applyNumberFormat="1" applyFont="1" applyFill="1" applyBorder="1" applyAlignment="1" applyProtection="1">
      <alignment horizontal="center" vertical="center"/>
    </xf>
    <xf numFmtId="167" fontId="0" fillId="4" borderId="4" xfId="2" applyNumberFormat="1" applyFont="1" applyFill="1" applyBorder="1" applyAlignment="1" applyProtection="1">
      <alignment horizontal="center" vertical="center"/>
    </xf>
    <xf numFmtId="167" fontId="0" fillId="0" borderId="4" xfId="2" applyNumberFormat="1" applyFont="1" applyFill="1" applyBorder="1" applyAlignment="1" applyProtection="1">
      <alignment horizontal="center" vertical="center"/>
    </xf>
    <xf numFmtId="167" fontId="0" fillId="4" borderId="4" xfId="2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167" fontId="6" fillId="0" borderId="3" xfId="0" applyNumberFormat="1" applyFont="1" applyFill="1" applyBorder="1" applyAlignment="1" applyProtection="1">
      <alignment vertical="center"/>
      <protection locked="0"/>
    </xf>
    <xf numFmtId="167" fontId="6" fillId="0" borderId="3" xfId="1" applyNumberFormat="1" applyFont="1" applyFill="1" applyBorder="1" applyAlignment="1" applyProtection="1">
      <alignment vertical="center"/>
      <protection locked="0"/>
    </xf>
    <xf numFmtId="167" fontId="6" fillId="0" borderId="0" xfId="0" applyNumberFormat="1" applyFont="1" applyFill="1" applyBorder="1" applyAlignment="1" applyProtection="1">
      <alignment vertical="center"/>
      <protection locked="0"/>
    </xf>
    <xf numFmtId="167" fontId="6" fillId="0" borderId="0" xfId="1" applyNumberFormat="1" applyFont="1" applyFill="1" applyBorder="1" applyAlignment="1" applyProtection="1">
      <alignment vertical="center"/>
      <protection locked="0"/>
    </xf>
    <xf numFmtId="167" fontId="6" fillId="0" borderId="1" xfId="0" applyNumberFormat="1" applyFont="1" applyFill="1" applyBorder="1" applyAlignment="1" applyProtection="1">
      <alignment vertical="center"/>
      <protection locked="0"/>
    </xf>
    <xf numFmtId="167" fontId="6" fillId="0" borderId="1" xfId="1" applyNumberFormat="1" applyFont="1" applyFill="1" applyBorder="1" applyAlignment="1" applyProtection="1">
      <alignment vertical="center"/>
      <protection locked="0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/>
    <xf numFmtId="0" fontId="6" fillId="6" borderId="4" xfId="0" applyFont="1" applyFill="1" applyBorder="1" applyAlignment="1">
      <alignment horizontal="center"/>
    </xf>
    <xf numFmtId="0" fontId="6" fillId="6" borderId="4" xfId="0" applyFont="1" applyFill="1" applyBorder="1" applyAlignment="1" applyProtection="1">
      <alignment horizontal="left" vertical="center"/>
    </xf>
    <xf numFmtId="0" fontId="6" fillId="6" borderId="5" xfId="0" applyFont="1" applyFill="1" applyBorder="1"/>
    <xf numFmtId="167" fontId="6" fillId="6" borderId="4" xfId="0" applyNumberFormat="1" applyFont="1" applyFill="1" applyBorder="1"/>
    <xf numFmtId="0" fontId="6" fillId="8" borderId="4" xfId="0" applyFont="1" applyFill="1" applyBorder="1" applyAlignment="1">
      <alignment horizontal="center"/>
    </xf>
    <xf numFmtId="0" fontId="6" fillId="8" borderId="4" xfId="0" applyFont="1" applyFill="1" applyBorder="1" applyAlignment="1" applyProtection="1">
      <alignment horizontal="left" vertical="center"/>
    </xf>
    <xf numFmtId="0" fontId="6" fillId="8" borderId="5" xfId="0" applyFont="1" applyFill="1" applyBorder="1"/>
    <xf numFmtId="167" fontId="6" fillId="8" borderId="4" xfId="0" applyNumberFormat="1" applyFont="1" applyFill="1" applyBorder="1"/>
    <xf numFmtId="0" fontId="6" fillId="8" borderId="7" xfId="0" applyFont="1" applyFill="1" applyBorder="1" applyAlignment="1">
      <alignment horizontal="center"/>
    </xf>
    <xf numFmtId="0" fontId="6" fillId="8" borderId="7" xfId="0" applyFont="1" applyFill="1" applyBorder="1" applyAlignment="1" applyProtection="1">
      <alignment horizontal="left" vertical="center"/>
    </xf>
    <xf numFmtId="0" fontId="6" fillId="8" borderId="6" xfId="0" applyFont="1" applyFill="1" applyBorder="1"/>
    <xf numFmtId="167" fontId="6" fillId="8" borderId="7" xfId="0" applyNumberFormat="1" applyFont="1" applyFill="1" applyBorder="1"/>
    <xf numFmtId="0" fontId="7" fillId="7" borderId="4" xfId="0" applyFont="1" applyFill="1" applyBorder="1" applyAlignment="1">
      <alignment horizontal="center" vertical="center" wrapText="1"/>
    </xf>
    <xf numFmtId="167" fontId="7" fillId="7" borderId="4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9" borderId="0" xfId="0" applyFill="1" applyBorder="1" applyAlignment="1">
      <alignment horizontal="center" vertical="center" wrapText="1"/>
    </xf>
    <xf numFmtId="0" fontId="0" fillId="9" borderId="0" xfId="0" applyFill="1" applyBorder="1" applyAlignment="1">
      <alignment horizontal="right" vertical="center" wrapText="1"/>
    </xf>
    <xf numFmtId="0" fontId="0" fillId="9" borderId="0" xfId="0" applyFill="1" applyBorder="1" applyAlignment="1">
      <alignment wrapText="1"/>
    </xf>
    <xf numFmtId="8" fontId="0" fillId="9" borderId="0" xfId="0" applyNumberFormat="1" applyFill="1" applyBorder="1" applyAlignment="1">
      <alignment horizontal="right" vertical="center" wrapText="1"/>
    </xf>
    <xf numFmtId="8" fontId="0" fillId="0" borderId="0" xfId="0" applyNumberFormat="1" applyBorder="1"/>
    <xf numFmtId="4" fontId="0" fillId="0" borderId="0" xfId="0" applyNumberFormat="1" applyBorder="1"/>
    <xf numFmtId="0" fontId="16" fillId="0" borderId="0" xfId="0" applyFont="1" applyFill="1" applyAlignment="1" applyProtection="1">
      <alignment horizontal="center"/>
    </xf>
    <xf numFmtId="0" fontId="16" fillId="0" borderId="0" xfId="0" applyFont="1" applyFill="1" applyBorder="1" applyAlignment="1" applyProtection="1"/>
    <xf numFmtId="0" fontId="16" fillId="0" borderId="0" xfId="0" applyFont="1" applyFill="1" applyAlignment="1" applyProtection="1"/>
    <xf numFmtId="0" fontId="21" fillId="0" borderId="0" xfId="0" applyFont="1" applyFill="1" applyAlignment="1" applyProtection="1"/>
    <xf numFmtId="0" fontId="16" fillId="0" borderId="0" xfId="0" applyFont="1" applyFill="1" applyAlignment="1"/>
    <xf numFmtId="0" fontId="21" fillId="0" borderId="0" xfId="0" applyFont="1" applyFill="1" applyAlignment="1" applyProtection="1">
      <alignment horizontal="center"/>
    </xf>
    <xf numFmtId="0" fontId="21" fillId="0" borderId="0" xfId="0" applyFont="1" applyFill="1" applyBorder="1" applyAlignment="1" applyProtection="1"/>
    <xf numFmtId="0" fontId="21" fillId="0" borderId="0" xfId="0" applyFont="1" applyFill="1" applyBorder="1" applyAlignment="1"/>
    <xf numFmtId="0" fontId="21" fillId="0" borderId="0" xfId="0" applyFont="1" applyFill="1" applyAlignment="1">
      <alignment horizontal="center"/>
    </xf>
    <xf numFmtId="0" fontId="21" fillId="0" borderId="0" xfId="5" applyFont="1" applyFill="1" applyBorder="1" applyAlignment="1">
      <alignment horizontal="center"/>
    </xf>
    <xf numFmtId="0" fontId="21" fillId="0" borderId="0" xfId="5" applyFont="1" applyFill="1" applyBorder="1" applyAlignment="1"/>
    <xf numFmtId="0" fontId="6" fillId="0" borderId="3" xfId="0" applyFont="1" applyBorder="1" applyAlignment="1">
      <alignment horizontal="center"/>
    </xf>
    <xf numFmtId="0" fontId="0" fillId="0" borderId="0" xfId="0" applyFill="1" applyBorder="1"/>
    <xf numFmtId="0" fontId="0" fillId="9" borderId="0" xfId="0" applyFill="1" applyBorder="1" applyAlignment="1">
      <alignment vertical="center" wrapText="1"/>
    </xf>
    <xf numFmtId="49" fontId="24" fillId="0" borderId="0" xfId="0" applyNumberFormat="1" applyFont="1" applyFill="1" applyBorder="1" applyAlignment="1" applyProtection="1"/>
    <xf numFmtId="0" fontId="26" fillId="0" borderId="0" xfId="8"/>
    <xf numFmtId="175" fontId="26" fillId="0" borderId="9" xfId="9" applyNumberFormat="1" applyFont="1" applyBorder="1"/>
    <xf numFmtId="0" fontId="26" fillId="0" borderId="10" xfId="8" applyFont="1" applyBorder="1"/>
    <xf numFmtId="175" fontId="26" fillId="0" borderId="11" xfId="9" applyNumberFormat="1" applyFont="1" applyBorder="1"/>
    <xf numFmtId="0" fontId="26" fillId="0" borderId="12" xfId="8" applyFont="1" applyBorder="1"/>
    <xf numFmtId="0" fontId="19" fillId="14" borderId="4" xfId="10" applyFont="1" applyFill="1" applyBorder="1" applyAlignment="1" applyProtection="1">
      <alignment horizontal="center"/>
    </xf>
    <xf numFmtId="0" fontId="19" fillId="14" borderId="4" xfId="10" applyFont="1" applyFill="1" applyBorder="1" applyAlignment="1" applyProtection="1"/>
    <xf numFmtId="0" fontId="19" fillId="14" borderId="8" xfId="10" applyFont="1" applyFill="1" applyBorder="1" applyAlignment="1" applyProtection="1">
      <alignment horizontal="center"/>
    </xf>
    <xf numFmtId="0" fontId="26" fillId="13" borderId="0" xfId="8" applyFill="1"/>
    <xf numFmtId="0" fontId="26" fillId="13" borderId="0" xfId="8" applyFill="1" applyAlignment="1">
      <alignment horizontal="center"/>
    </xf>
    <xf numFmtId="0" fontId="26" fillId="13" borderId="0" xfId="8" applyFont="1" applyFill="1" applyAlignment="1">
      <alignment horizontal="center"/>
    </xf>
    <xf numFmtId="0" fontId="28" fillId="0" borderId="0" xfId="8" applyFont="1"/>
    <xf numFmtId="43" fontId="20" fillId="15" borderId="13" xfId="9" applyFont="1" applyFill="1" applyBorder="1" applyAlignment="1">
      <alignment vertical="center"/>
    </xf>
    <xf numFmtId="164" fontId="20" fillId="0" borderId="14" xfId="9" applyNumberFormat="1" applyFont="1" applyBorder="1" applyAlignment="1">
      <alignment vertical="center"/>
    </xf>
    <xf numFmtId="164" fontId="20" fillId="16" borderId="14" xfId="9" applyNumberFormat="1" applyFont="1" applyFill="1" applyBorder="1" applyAlignment="1">
      <alignment vertical="center"/>
    </xf>
    <xf numFmtId="164" fontId="20" fillId="17" borderId="14" xfId="9" applyNumberFormat="1" applyFont="1" applyFill="1" applyBorder="1" applyAlignment="1">
      <alignment vertical="center"/>
    </xf>
    <xf numFmtId="0" fontId="26" fillId="18" borderId="15" xfId="8" applyFill="1" applyBorder="1"/>
    <xf numFmtId="43" fontId="20" fillId="19" borderId="14" xfId="9" applyFont="1" applyFill="1" applyBorder="1" applyAlignment="1">
      <alignment vertical="center"/>
    </xf>
    <xf numFmtId="10" fontId="20" fillId="16" borderId="14" xfId="11" applyNumberFormat="1" applyFont="1" applyFill="1" applyBorder="1" applyAlignment="1">
      <alignment vertical="center"/>
    </xf>
    <xf numFmtId="43" fontId="20" fillId="16" borderId="14" xfId="9" applyFont="1" applyFill="1" applyBorder="1" applyAlignment="1">
      <alignment vertical="center"/>
    </xf>
    <xf numFmtId="43" fontId="20" fillId="16" borderId="16" xfId="9" applyFont="1" applyFill="1" applyBorder="1" applyAlignment="1">
      <alignment vertical="center"/>
    </xf>
    <xf numFmtId="0" fontId="20" fillId="16" borderId="14" xfId="8" applyFont="1" applyFill="1" applyBorder="1" applyAlignment="1">
      <alignment vertical="center"/>
    </xf>
    <xf numFmtId="0" fontId="20" fillId="17" borderId="17" xfId="8" applyFont="1" applyFill="1" applyBorder="1" applyAlignment="1">
      <alignment horizontal="center" vertical="center" wrapText="1"/>
    </xf>
    <xf numFmtId="2" fontId="28" fillId="0" borderId="0" xfId="8" quotePrefix="1" applyNumberFormat="1" applyFont="1"/>
    <xf numFmtId="10" fontId="20" fillId="16" borderId="18" xfId="11" applyNumberFormat="1" applyFont="1" applyFill="1" applyBorder="1" applyAlignment="1">
      <alignment vertical="center"/>
    </xf>
    <xf numFmtId="43" fontId="20" fillId="16" borderId="18" xfId="9" applyFont="1" applyFill="1" applyBorder="1" applyAlignment="1">
      <alignment vertical="center"/>
    </xf>
    <xf numFmtId="43" fontId="20" fillId="16" borderId="19" xfId="9" applyFont="1" applyFill="1" applyBorder="1" applyAlignment="1">
      <alignment vertical="center"/>
    </xf>
    <xf numFmtId="0" fontId="20" fillId="16" borderId="18" xfId="8" applyFont="1" applyFill="1" applyBorder="1" applyAlignment="1">
      <alignment vertical="center"/>
    </xf>
    <xf numFmtId="0" fontId="20" fillId="17" borderId="20" xfId="8" applyFont="1" applyFill="1" applyBorder="1" applyAlignment="1">
      <alignment horizontal="center" vertical="center" wrapText="1"/>
    </xf>
    <xf numFmtId="175" fontId="26" fillId="0" borderId="21" xfId="9" applyNumberFormat="1" applyFont="1" applyBorder="1"/>
    <xf numFmtId="0" fontId="26" fillId="0" borderId="22" xfId="8" applyFont="1" applyBorder="1"/>
    <xf numFmtId="43" fontId="20" fillId="15" borderId="23" xfId="9" applyFont="1" applyFill="1" applyBorder="1" applyAlignment="1">
      <alignment vertical="center"/>
    </xf>
    <xf numFmtId="164" fontId="20" fillId="0" borderId="24" xfId="9" applyNumberFormat="1" applyFont="1" applyBorder="1" applyAlignment="1">
      <alignment vertical="center"/>
    </xf>
    <xf numFmtId="164" fontId="20" fillId="16" borderId="24" xfId="9" applyNumberFormat="1" applyFont="1" applyFill="1" applyBorder="1" applyAlignment="1">
      <alignment vertical="center"/>
    </xf>
    <xf numFmtId="164" fontId="20" fillId="17" borderId="24" xfId="9" applyNumberFormat="1" applyFont="1" applyFill="1" applyBorder="1" applyAlignment="1">
      <alignment vertical="center"/>
    </xf>
    <xf numFmtId="43" fontId="20" fillId="19" borderId="24" xfId="9" applyFont="1" applyFill="1" applyBorder="1" applyAlignment="1">
      <alignment vertical="center"/>
    </xf>
    <xf numFmtId="10" fontId="20" fillId="16" borderId="24" xfId="11" applyNumberFormat="1" applyFont="1" applyFill="1" applyBorder="1" applyAlignment="1">
      <alignment vertical="center"/>
    </xf>
    <xf numFmtId="43" fontId="20" fillId="16" borderId="24" xfId="9" applyFont="1" applyFill="1" applyBorder="1" applyAlignment="1">
      <alignment vertical="center"/>
    </xf>
    <xf numFmtId="43" fontId="20" fillId="16" borderId="25" xfId="9" applyFont="1" applyFill="1" applyBorder="1" applyAlignment="1">
      <alignment vertical="center"/>
    </xf>
    <xf numFmtId="0" fontId="20" fillId="16" borderId="24" xfId="8" applyFont="1" applyFill="1" applyBorder="1" applyAlignment="1">
      <alignment vertical="center"/>
    </xf>
    <xf numFmtId="0" fontId="20" fillId="17" borderId="26" xfId="8" applyFont="1" applyFill="1" applyBorder="1" applyAlignment="1">
      <alignment horizontal="center" vertical="center" wrapText="1"/>
    </xf>
    <xf numFmtId="0" fontId="26" fillId="0" borderId="9" xfId="8" applyFont="1" applyBorder="1" applyAlignment="1">
      <alignment horizontal="center" vertical="center"/>
    </xf>
    <xf numFmtId="0" fontId="20" fillId="20" borderId="27" xfId="8" applyFont="1" applyFill="1" applyBorder="1" applyAlignment="1">
      <alignment horizontal="center" vertical="center" wrapText="1"/>
    </xf>
    <xf numFmtId="0" fontId="29" fillId="21" borderId="28" xfId="8" applyFont="1" applyFill="1" applyBorder="1" applyAlignment="1">
      <alignment horizontal="center" vertical="center" wrapText="1"/>
    </xf>
    <xf numFmtId="0" fontId="26" fillId="0" borderId="21" xfId="8" applyFont="1" applyBorder="1" applyAlignment="1">
      <alignment horizontal="center" vertical="center"/>
    </xf>
    <xf numFmtId="0" fontId="20" fillId="20" borderId="32" xfId="8" applyFont="1" applyFill="1" applyBorder="1" applyAlignment="1">
      <alignment horizontal="center" vertical="center" wrapText="1"/>
    </xf>
    <xf numFmtId="0" fontId="29" fillId="21" borderId="32" xfId="8" applyFont="1" applyFill="1" applyBorder="1" applyAlignment="1">
      <alignment horizontal="center" vertical="center" wrapText="1"/>
    </xf>
    <xf numFmtId="0" fontId="26" fillId="0" borderId="0" xfId="8" applyFont="1"/>
    <xf numFmtId="0" fontId="26" fillId="0" borderId="0" xfId="8" applyFont="1" applyAlignment="1">
      <alignment horizontal="right"/>
    </xf>
    <xf numFmtId="0" fontId="29" fillId="16" borderId="42" xfId="8" applyFont="1" applyFill="1" applyBorder="1"/>
    <xf numFmtId="0" fontId="29" fillId="14" borderId="0" xfId="8" applyFont="1" applyFill="1"/>
    <xf numFmtId="43" fontId="32" fillId="16" borderId="14" xfId="9" applyFont="1" applyFill="1" applyBorder="1" applyAlignment="1">
      <alignment vertical="center"/>
    </xf>
    <xf numFmtId="174" fontId="33" fillId="13" borderId="4" xfId="10" applyNumberFormat="1" applyFont="1" applyFill="1" applyBorder="1"/>
    <xf numFmtId="0" fontId="31" fillId="0" borderId="0" xfId="10" applyFont="1" applyFill="1" applyAlignment="1" applyProtection="1">
      <alignment horizontal="center" vertical="center"/>
    </xf>
    <xf numFmtId="0" fontId="26" fillId="0" borderId="0" xfId="8" applyFill="1"/>
    <xf numFmtId="0" fontId="16" fillId="0" borderId="0" xfId="0" applyFont="1" applyFill="1" applyBorder="1" applyAlignment="1" applyProtection="1">
      <alignment horizontal="center"/>
    </xf>
    <xf numFmtId="173" fontId="16" fillId="0" borderId="0" xfId="2" applyNumberFormat="1" applyFont="1" applyFill="1" applyBorder="1" applyAlignment="1" applyProtection="1"/>
    <xf numFmtId="43" fontId="21" fillId="0" borderId="0" xfId="1" applyFont="1" applyFill="1" applyAlignment="1" applyProtection="1"/>
    <xf numFmtId="0" fontId="0" fillId="9" borderId="0" xfId="0" applyFill="1" applyBorder="1"/>
    <xf numFmtId="8" fontId="18" fillId="9" borderId="0" xfId="1" applyNumberFormat="1" applyFont="1" applyFill="1" applyBorder="1"/>
    <xf numFmtId="8" fontId="0" fillId="9" borderId="0" xfId="0" applyNumberFormat="1" applyFill="1" applyBorder="1"/>
    <xf numFmtId="176" fontId="0" fillId="9" borderId="0" xfId="0" applyNumberFormat="1" applyFill="1" applyBorder="1" applyAlignment="1">
      <alignment horizontal="right" vertical="center" wrapText="1"/>
    </xf>
    <xf numFmtId="164" fontId="12" fillId="10" borderId="0" xfId="1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/>
    <xf numFmtId="43" fontId="16" fillId="0" borderId="0" xfId="0" applyNumberFormat="1" applyFont="1" applyFill="1" applyAlignment="1" applyProtection="1"/>
    <xf numFmtId="0" fontId="0" fillId="9" borderId="0" xfId="0" applyFill="1" applyBorder="1" applyAlignment="1">
      <alignment vertical="center" wrapText="1"/>
    </xf>
    <xf numFmtId="173" fontId="21" fillId="0" borderId="0" xfId="2" applyNumberFormat="1" applyFont="1" applyFill="1" applyBorder="1" applyAlignment="1" applyProtection="1"/>
    <xf numFmtId="173" fontId="21" fillId="0" borderId="0" xfId="2" applyNumberFormat="1" applyFont="1" applyFill="1" applyBorder="1" applyAlignment="1"/>
    <xf numFmtId="0" fontId="36" fillId="0" borderId="0" xfId="0" applyFont="1" applyFill="1" applyAlignment="1"/>
    <xf numFmtId="44" fontId="0" fillId="0" borderId="0" xfId="2" applyFont="1"/>
    <xf numFmtId="44" fontId="0" fillId="0" borderId="0" xfId="0" applyNumberFormat="1"/>
    <xf numFmtId="0" fontId="0" fillId="9" borderId="0" xfId="0" applyFill="1" applyBorder="1" applyAlignment="1">
      <alignment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4" fontId="6" fillId="0" borderId="0" xfId="2" applyFont="1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7" fontId="6" fillId="0" borderId="0" xfId="1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/>
    <xf numFmtId="167" fontId="7" fillId="0" borderId="0" xfId="1" applyNumberFormat="1" applyFont="1" applyFill="1" applyBorder="1" applyAlignment="1">
      <alignment vertical="center" wrapText="1"/>
    </xf>
    <xf numFmtId="43" fontId="21" fillId="0" borderId="47" xfId="1" applyNumberFormat="1" applyFont="1" applyFill="1" applyBorder="1" applyAlignment="1" applyProtection="1"/>
    <xf numFmtId="43" fontId="21" fillId="0" borderId="48" xfId="1" applyNumberFormat="1" applyFont="1" applyFill="1" applyBorder="1" applyAlignment="1" applyProtection="1"/>
    <xf numFmtId="0" fontId="23" fillId="12" borderId="49" xfId="0" applyFont="1" applyFill="1" applyBorder="1" applyAlignment="1" applyProtection="1">
      <alignment horizontal="center" vertical="center"/>
    </xf>
    <xf numFmtId="43" fontId="21" fillId="0" borderId="46" xfId="1" applyNumberFormat="1" applyFont="1" applyFill="1" applyBorder="1" applyAlignment="1" applyProtection="1"/>
    <xf numFmtId="0" fontId="23" fillId="12" borderId="50" xfId="0" applyFont="1" applyFill="1" applyBorder="1" applyAlignment="1" applyProtection="1">
      <alignment horizontal="center" vertical="center" wrapText="1"/>
    </xf>
    <xf numFmtId="0" fontId="21" fillId="0" borderId="51" xfId="0" applyFont="1" applyFill="1" applyBorder="1" applyAlignment="1" applyProtection="1">
      <alignment horizontal="center"/>
    </xf>
    <xf numFmtId="0" fontId="21" fillId="0" borderId="52" xfId="5" applyFont="1" applyFill="1" applyBorder="1" applyAlignment="1">
      <alignment horizontal="center"/>
    </xf>
    <xf numFmtId="0" fontId="21" fillId="0" borderId="52" xfId="0" applyFont="1" applyFill="1" applyBorder="1" applyAlignment="1" applyProtection="1">
      <alignment horizontal="center"/>
    </xf>
    <xf numFmtId="166" fontId="21" fillId="0" borderId="52" xfId="0" applyNumberFormat="1" applyFont="1" applyFill="1" applyBorder="1" applyAlignment="1" applyProtection="1">
      <alignment horizontal="center"/>
    </xf>
    <xf numFmtId="0" fontId="21" fillId="0" borderId="52" xfId="0" applyFont="1" applyFill="1" applyBorder="1" applyAlignment="1" applyProtection="1">
      <alignment horizontal="center" vertical="center"/>
    </xf>
    <xf numFmtId="0" fontId="21" fillId="0" borderId="52" xfId="4" applyFont="1" applyFill="1" applyBorder="1" applyAlignment="1">
      <alignment horizontal="center"/>
    </xf>
    <xf numFmtId="0" fontId="21" fillId="0" borderId="52" xfId="0" applyFont="1" applyFill="1" applyBorder="1" applyAlignment="1">
      <alignment horizontal="center"/>
    </xf>
    <xf numFmtId="0" fontId="21" fillId="0" borderId="52" xfId="7" applyFont="1" applyFill="1" applyBorder="1" applyAlignment="1">
      <alignment horizontal="center"/>
    </xf>
    <xf numFmtId="0" fontId="21" fillId="0" borderId="53" xfId="5" applyFont="1" applyFill="1" applyBorder="1" applyAlignment="1">
      <alignment horizontal="center"/>
    </xf>
    <xf numFmtId="0" fontId="23" fillId="12" borderId="54" xfId="0" applyFont="1" applyFill="1" applyBorder="1" applyAlignment="1" applyProtection="1">
      <alignment horizontal="center" vertical="center"/>
    </xf>
    <xf numFmtId="0" fontId="21" fillId="0" borderId="55" xfId="0" applyFont="1" applyFill="1" applyBorder="1" applyAlignment="1" applyProtection="1">
      <alignment horizontal="center"/>
    </xf>
    <xf numFmtId="0" fontId="21" fillId="0" borderId="2" xfId="0" applyFont="1" applyFill="1" applyBorder="1" applyAlignment="1" applyProtection="1">
      <alignment horizontal="center"/>
    </xf>
    <xf numFmtId="0" fontId="21" fillId="0" borderId="56" xfId="0" applyFont="1" applyFill="1" applyBorder="1" applyAlignment="1" applyProtection="1">
      <alignment horizontal="center"/>
    </xf>
    <xf numFmtId="0" fontId="21" fillId="0" borderId="46" xfId="0" applyFont="1" applyFill="1" applyBorder="1" applyAlignment="1" applyProtection="1"/>
    <xf numFmtId="0" fontId="21" fillId="0" borderId="47" xfId="5" applyFont="1" applyFill="1" applyBorder="1" applyAlignment="1"/>
    <xf numFmtId="0" fontId="21" fillId="0" borderId="47" xfId="0" applyFont="1" applyFill="1" applyBorder="1" applyAlignment="1" applyProtection="1"/>
    <xf numFmtId="0" fontId="21" fillId="0" borderId="47" xfId="0" applyFont="1" applyFill="1" applyBorder="1" applyAlignment="1"/>
    <xf numFmtId="0" fontId="21" fillId="0" borderId="47" xfId="0" applyFont="1" applyFill="1" applyBorder="1" applyAlignment="1" applyProtection="1">
      <alignment vertical="center"/>
    </xf>
    <xf numFmtId="0" fontId="21" fillId="0" borderId="47" xfId="4" applyFont="1" applyFill="1" applyBorder="1" applyAlignment="1">
      <alignment horizontal="left"/>
    </xf>
    <xf numFmtId="0" fontId="21" fillId="0" borderId="47" xfId="5" applyFont="1" applyFill="1" applyBorder="1" applyAlignment="1">
      <alignment horizontal="left"/>
    </xf>
    <xf numFmtId="0" fontId="21" fillId="0" borderId="47" xfId="6" applyFont="1" applyFill="1" applyBorder="1" applyAlignment="1"/>
    <xf numFmtId="0" fontId="21" fillId="0" borderId="47" xfId="7" applyFont="1" applyFill="1" applyBorder="1" applyAlignment="1"/>
    <xf numFmtId="0" fontId="21" fillId="0" borderId="47" xfId="3" applyFont="1" applyFill="1" applyBorder="1" applyAlignment="1">
      <alignment horizontal="left"/>
    </xf>
    <xf numFmtId="0" fontId="21" fillId="0" borderId="48" xfId="5" applyFont="1" applyFill="1" applyBorder="1" applyAlignment="1"/>
    <xf numFmtId="0" fontId="22" fillId="11" borderId="43" xfId="0" applyFont="1" applyFill="1" applyBorder="1" applyAlignment="1">
      <alignment horizontal="center" vertical="center"/>
    </xf>
    <xf numFmtId="0" fontId="22" fillId="11" borderId="44" xfId="0" applyFont="1" applyFill="1" applyBorder="1" applyAlignment="1">
      <alignment horizontal="center" vertical="center"/>
    </xf>
    <xf numFmtId="0" fontId="22" fillId="11" borderId="45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 vertical="center"/>
    </xf>
    <xf numFmtId="0" fontId="0" fillId="9" borderId="0" xfId="0" applyFill="1" applyBorder="1" applyAlignment="1">
      <alignment vertical="center" wrapText="1"/>
    </xf>
    <xf numFmtId="0" fontId="2" fillId="9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3" fillId="9" borderId="0" xfId="0" applyFont="1" applyFill="1" applyBorder="1" applyAlignment="1">
      <alignment horizontal="center" vertical="center" wrapText="1"/>
    </xf>
    <xf numFmtId="167" fontId="7" fillId="0" borderId="3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7" fontId="7" fillId="0" borderId="2" xfId="1" applyNumberFormat="1" applyFont="1" applyFill="1" applyBorder="1" applyAlignment="1">
      <alignment horizontal="center" vertical="center" wrapText="1"/>
    </xf>
    <xf numFmtId="0" fontId="26" fillId="0" borderId="22" xfId="8" applyFont="1" applyBorder="1" applyAlignment="1">
      <alignment horizontal="center" vertical="center"/>
    </xf>
    <xf numFmtId="0" fontId="26" fillId="0" borderId="10" xfId="8" applyFont="1" applyBorder="1" applyAlignment="1">
      <alignment horizontal="center" vertical="center"/>
    </xf>
    <xf numFmtId="0" fontId="29" fillId="21" borderId="40" xfId="8" applyFont="1" applyFill="1" applyBorder="1" applyAlignment="1">
      <alignment horizontal="center" vertical="center" wrapText="1"/>
    </xf>
    <xf numFmtId="0" fontId="29" fillId="21" borderId="34" xfId="8" applyFont="1" applyFill="1" applyBorder="1" applyAlignment="1">
      <alignment horizontal="center" vertical="center" wrapText="1"/>
    </xf>
    <xf numFmtId="0" fontId="29" fillId="21" borderId="29" xfId="8" applyFont="1" applyFill="1" applyBorder="1" applyAlignment="1">
      <alignment horizontal="center" vertical="center" wrapText="1"/>
    </xf>
    <xf numFmtId="0" fontId="29" fillId="21" borderId="41" xfId="8" applyFont="1" applyFill="1" applyBorder="1" applyAlignment="1">
      <alignment horizontal="center" vertical="center" wrapText="1"/>
    </xf>
    <xf numFmtId="0" fontId="29" fillId="21" borderId="35" xfId="8" applyFont="1" applyFill="1" applyBorder="1" applyAlignment="1">
      <alignment horizontal="center" vertical="center" wrapText="1"/>
    </xf>
    <xf numFmtId="0" fontId="29" fillId="21" borderId="30" xfId="8" applyFont="1" applyFill="1" applyBorder="1" applyAlignment="1">
      <alignment horizontal="center" vertical="center" wrapText="1"/>
    </xf>
    <xf numFmtId="0" fontId="30" fillId="0" borderId="0" xfId="8" applyFont="1" applyBorder="1" applyAlignment="1">
      <alignment horizontal="center" vertical="center"/>
    </xf>
    <xf numFmtId="0" fontId="31" fillId="22" borderId="0" xfId="10" applyFont="1" applyFill="1" applyAlignment="1" applyProtection="1">
      <alignment horizontal="center" vertical="center"/>
    </xf>
    <xf numFmtId="0" fontId="20" fillId="20" borderId="36" xfId="8" applyFont="1" applyFill="1" applyBorder="1" applyAlignment="1">
      <alignment horizontal="center" vertical="center" wrapText="1"/>
    </xf>
    <xf numFmtId="0" fontId="20" fillId="20" borderId="31" xfId="8" applyFont="1" applyFill="1" applyBorder="1" applyAlignment="1">
      <alignment horizontal="center" vertical="center" wrapText="1"/>
    </xf>
    <xf numFmtId="0" fontId="29" fillId="20" borderId="39" xfId="8" applyFont="1" applyFill="1" applyBorder="1" applyAlignment="1">
      <alignment horizontal="center"/>
    </xf>
    <xf numFmtId="0" fontId="29" fillId="20" borderId="37" xfId="8" applyFont="1" applyFill="1" applyBorder="1" applyAlignment="1">
      <alignment horizontal="center"/>
    </xf>
    <xf numFmtId="0" fontId="20" fillId="20" borderId="39" xfId="8" applyFont="1" applyFill="1" applyBorder="1" applyAlignment="1">
      <alignment horizontal="center"/>
    </xf>
    <xf numFmtId="0" fontId="20" fillId="20" borderId="38" xfId="8" applyFont="1" applyFill="1" applyBorder="1" applyAlignment="1">
      <alignment horizontal="center"/>
    </xf>
    <xf numFmtId="0" fontId="20" fillId="20" borderId="37" xfId="8" applyFont="1" applyFill="1" applyBorder="1" applyAlignment="1">
      <alignment horizontal="center"/>
    </xf>
    <xf numFmtId="0" fontId="29" fillId="21" borderId="33" xfId="8" applyFont="1" applyFill="1" applyBorder="1" applyAlignment="1">
      <alignment horizontal="center" vertical="center" wrapText="1"/>
    </xf>
    <xf numFmtId="0" fontId="34" fillId="0" borderId="42" xfId="8" applyFont="1" applyBorder="1" applyAlignment="1">
      <alignment horizontal="center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Border="1" applyAlignment="1" applyProtection="1">
      <alignment horizontal="left" vertical="center" wrapText="1"/>
      <protection locked="0"/>
    </xf>
  </cellXfs>
  <cellStyles count="12">
    <cellStyle name="Millares" xfId="1" builtinId="3"/>
    <cellStyle name="Millares 2" xfId="9"/>
    <cellStyle name="Moneda" xfId="2" builtinId="4"/>
    <cellStyle name="Normal" xfId="0" builtinId="0"/>
    <cellStyle name="Normal 2" xfId="10"/>
    <cellStyle name="Normal_Aux" xfId="4"/>
    <cellStyle name="Normal_Costo equipos" xfId="8"/>
    <cellStyle name="Normal_Hoja1" xfId="5"/>
    <cellStyle name="Normal_IN-01-10" xfId="7"/>
    <cellStyle name="Normal_IN-09-06" xfId="3"/>
    <cellStyle name="Normal_IN-11-08" xfId="6"/>
    <cellStyle name="Porcentaje 2" xfId="11"/>
  </cellStyles>
  <dxfs count="0"/>
  <tableStyles count="0" defaultTableStyle="TableStyleMedium9" defaultPivotStyle="PivotStyleLight16"/>
  <colors>
    <mruColors>
      <color rgb="FFF1F5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41406</xdr:rowOff>
    </xdr:from>
    <xdr:to>
      <xdr:col>2</xdr:col>
      <xdr:colOff>2649192</xdr:colOff>
      <xdr:row>1</xdr:row>
      <xdr:rowOff>498606</xdr:rowOff>
    </xdr:to>
    <xdr:pic>
      <xdr:nvPicPr>
        <xdr:cNvPr id="3" name="2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182217" y="41406"/>
          <a:ext cx="3228975" cy="6477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2</xdr:col>
      <xdr:colOff>2238375</xdr:colOff>
      <xdr:row>0</xdr:row>
      <xdr:rowOff>723900</xdr:rowOff>
    </xdr:to>
    <xdr:pic>
      <xdr:nvPicPr>
        <xdr:cNvPr id="3" name="2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57150" y="76200"/>
          <a:ext cx="3228975" cy="6477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76200</xdr:rowOff>
    </xdr:from>
    <xdr:to>
      <xdr:col>3</xdr:col>
      <xdr:colOff>114300</xdr:colOff>
      <xdr:row>0</xdr:row>
      <xdr:rowOff>723900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38100" y="76200"/>
          <a:ext cx="3228975" cy="6477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3</xdr:col>
      <xdr:colOff>95250</xdr:colOff>
      <xdr:row>0</xdr:row>
      <xdr:rowOff>685800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19050" y="38100"/>
          <a:ext cx="3228975" cy="6477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85725</xdr:rowOff>
    </xdr:from>
    <xdr:to>
      <xdr:col>3</xdr:col>
      <xdr:colOff>142875</xdr:colOff>
      <xdr:row>0</xdr:row>
      <xdr:rowOff>733425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66675" y="85725"/>
          <a:ext cx="3228975" cy="6477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76200</xdr:rowOff>
    </xdr:from>
    <xdr:to>
      <xdr:col>3</xdr:col>
      <xdr:colOff>161925</xdr:colOff>
      <xdr:row>0</xdr:row>
      <xdr:rowOff>723900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85725" y="76200"/>
          <a:ext cx="3228975" cy="6477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95250</xdr:rowOff>
    </xdr:from>
    <xdr:to>
      <xdr:col>3</xdr:col>
      <xdr:colOff>161925</xdr:colOff>
      <xdr:row>0</xdr:row>
      <xdr:rowOff>742950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85725" y="95250"/>
          <a:ext cx="3228975" cy="6477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133350</xdr:rowOff>
    </xdr:from>
    <xdr:to>
      <xdr:col>3</xdr:col>
      <xdr:colOff>133350</xdr:colOff>
      <xdr:row>0</xdr:row>
      <xdr:rowOff>781050</xdr:rowOff>
    </xdr:to>
    <xdr:pic>
      <xdr:nvPicPr>
        <xdr:cNvPr id="3" name="2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57150" y="133350"/>
          <a:ext cx="3228975" cy="6477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3</xdr:col>
      <xdr:colOff>85725</xdr:colOff>
      <xdr:row>0</xdr:row>
      <xdr:rowOff>676275</xdr:rowOff>
    </xdr:to>
    <xdr:pic>
      <xdr:nvPicPr>
        <xdr:cNvPr id="3" name="2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9525" y="28575"/>
          <a:ext cx="3228975" cy="6477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114300</xdr:rowOff>
    </xdr:from>
    <xdr:to>
      <xdr:col>3</xdr:col>
      <xdr:colOff>200025</xdr:colOff>
      <xdr:row>0</xdr:row>
      <xdr:rowOff>762000</xdr:rowOff>
    </xdr:to>
    <xdr:pic>
      <xdr:nvPicPr>
        <xdr:cNvPr id="3" name="2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123825" y="114300"/>
          <a:ext cx="3228975" cy="6477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114300</xdr:rowOff>
    </xdr:from>
    <xdr:to>
      <xdr:col>3</xdr:col>
      <xdr:colOff>161925</xdr:colOff>
      <xdr:row>0</xdr:row>
      <xdr:rowOff>762000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85725" y="114300"/>
          <a:ext cx="3228975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2</xdr:col>
      <xdr:colOff>2143125</xdr:colOff>
      <xdr:row>0</xdr:row>
      <xdr:rowOff>742950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57150" y="95250"/>
          <a:ext cx="3228975" cy="6477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104775</xdr:rowOff>
    </xdr:from>
    <xdr:to>
      <xdr:col>3</xdr:col>
      <xdr:colOff>171450</xdr:colOff>
      <xdr:row>0</xdr:row>
      <xdr:rowOff>752475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95250" y="104775"/>
          <a:ext cx="3228975" cy="6477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3</xdr:col>
      <xdr:colOff>95250</xdr:colOff>
      <xdr:row>0</xdr:row>
      <xdr:rowOff>685800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19050" y="38100"/>
          <a:ext cx="3228975" cy="6477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104775</xdr:rowOff>
    </xdr:from>
    <xdr:to>
      <xdr:col>3</xdr:col>
      <xdr:colOff>180975</xdr:colOff>
      <xdr:row>0</xdr:row>
      <xdr:rowOff>752475</xdr:rowOff>
    </xdr:to>
    <xdr:pic>
      <xdr:nvPicPr>
        <xdr:cNvPr id="3" name="2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104775" y="104775"/>
          <a:ext cx="3228975" cy="6477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3</xdr:col>
      <xdr:colOff>76200</xdr:colOff>
      <xdr:row>0</xdr:row>
      <xdr:rowOff>742950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0" y="95250"/>
          <a:ext cx="3228975" cy="64770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76200</xdr:rowOff>
    </xdr:from>
    <xdr:to>
      <xdr:col>3</xdr:col>
      <xdr:colOff>190500</xdr:colOff>
      <xdr:row>0</xdr:row>
      <xdr:rowOff>723900</xdr:rowOff>
    </xdr:to>
    <xdr:pic>
      <xdr:nvPicPr>
        <xdr:cNvPr id="3" name="2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114300" y="76200"/>
          <a:ext cx="3228975" cy="64770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95250</xdr:rowOff>
    </xdr:from>
    <xdr:to>
      <xdr:col>3</xdr:col>
      <xdr:colOff>104775</xdr:colOff>
      <xdr:row>0</xdr:row>
      <xdr:rowOff>742950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28575" y="95250"/>
          <a:ext cx="3228975" cy="6477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</xdr:rowOff>
    </xdr:from>
    <xdr:to>
      <xdr:col>3</xdr:col>
      <xdr:colOff>85725</xdr:colOff>
      <xdr:row>0</xdr:row>
      <xdr:rowOff>666750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9525" y="19050"/>
          <a:ext cx="3228975" cy="64770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3</xdr:col>
      <xdr:colOff>85725</xdr:colOff>
      <xdr:row>0</xdr:row>
      <xdr:rowOff>676275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9525" y="28575"/>
          <a:ext cx="3228975" cy="64770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3</xdr:col>
      <xdr:colOff>76200</xdr:colOff>
      <xdr:row>0</xdr:row>
      <xdr:rowOff>676275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0" y="28575"/>
          <a:ext cx="3228975" cy="64770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</xdr:rowOff>
    </xdr:from>
    <xdr:to>
      <xdr:col>6</xdr:col>
      <xdr:colOff>476250</xdr:colOff>
      <xdr:row>0</xdr:row>
      <xdr:rowOff>666750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9525" y="19050"/>
          <a:ext cx="3228975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3</xdr:col>
      <xdr:colOff>171450</xdr:colOff>
      <xdr:row>0</xdr:row>
      <xdr:rowOff>742950</xdr:rowOff>
    </xdr:to>
    <xdr:pic>
      <xdr:nvPicPr>
        <xdr:cNvPr id="2" name="1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57150" y="95250"/>
          <a:ext cx="3228975" cy="64770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</xdr:rowOff>
    </xdr:from>
    <xdr:to>
      <xdr:col>6</xdr:col>
      <xdr:colOff>476250</xdr:colOff>
      <xdr:row>0</xdr:row>
      <xdr:rowOff>666750</xdr:rowOff>
    </xdr:to>
    <xdr:pic>
      <xdr:nvPicPr>
        <xdr:cNvPr id="3" name="2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9525" y="19050"/>
          <a:ext cx="3228975" cy="647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2498725</xdr:colOff>
      <xdr:row>0</xdr:row>
      <xdr:rowOff>647700</xdr:rowOff>
    </xdr:to>
    <xdr:pic>
      <xdr:nvPicPr>
        <xdr:cNvPr id="3" name="2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0" y="0"/>
          <a:ext cx="3228975" cy="6477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5</xdr:col>
      <xdr:colOff>257175</xdr:colOff>
      <xdr:row>0</xdr:row>
      <xdr:rowOff>752475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76200" y="104775"/>
          <a:ext cx="3228975" cy="6477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666750</xdr:colOff>
      <xdr:row>2</xdr:row>
      <xdr:rowOff>19050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0" y="0"/>
          <a:ext cx="3228975" cy="6477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3</xdr:col>
      <xdr:colOff>76200</xdr:colOff>
      <xdr:row>0</xdr:row>
      <xdr:rowOff>809625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0" y="161925"/>
          <a:ext cx="3228975" cy="6477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104775</xdr:rowOff>
    </xdr:from>
    <xdr:to>
      <xdr:col>3</xdr:col>
      <xdr:colOff>133350</xdr:colOff>
      <xdr:row>0</xdr:row>
      <xdr:rowOff>752475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57150" y="104775"/>
          <a:ext cx="3228975" cy="6477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3</xdr:col>
      <xdr:colOff>95250</xdr:colOff>
      <xdr:row>0</xdr:row>
      <xdr:rowOff>685800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19050" y="38100"/>
          <a:ext cx="3228975" cy="647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ecios\A&#209;O%202010\ParaBorrar\An_10_02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partido\01.%20PRECIOS\2.%20MATERIALES\PRECIOS%202015\007.%20JULIO\IN_07_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cc_redeterminacion\Precios_testigos\TEMP%20Precio%20Compuestos%20seg&#250;n%20F&#243;rmulas%20MAY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IN-12-01"/>
      <sheetName val="Mov. Tierra"/>
      <sheetName val="Fundaciones"/>
      <sheetName val="Estr Resistente"/>
      <sheetName val="Cerram ext int"/>
      <sheetName val="Aislaciones"/>
      <sheetName val="Revoques"/>
      <sheetName val="Solados"/>
      <sheetName val="Techos"/>
      <sheetName val="Cielorrasos"/>
      <sheetName val="Revestimientos"/>
      <sheetName val="Carpintería"/>
      <sheetName val="Inst sanitaria"/>
      <sheetName val="Inst Gas"/>
      <sheetName val="Inst Eléctrica"/>
      <sheetName val="Pintura"/>
      <sheetName val="Vidrios"/>
      <sheetName val="Varios"/>
      <sheetName val="Red de Agua"/>
      <sheetName val="Red de Cloaca"/>
      <sheetName val="Red de Gas"/>
      <sheetName val="Red de Electricidad"/>
      <sheetName val="Red Vial"/>
      <sheetName val="Equipos"/>
      <sheetName val="Curvas Lími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7">
          <cell r="Q7">
            <v>70.227916878000002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IN-04-15"/>
      <sheetName val="Equipos"/>
      <sheetName val="Mov. Tierra"/>
      <sheetName val="Fundaciones"/>
      <sheetName val="Estr Resistente"/>
      <sheetName val="Cerram ext int"/>
      <sheetName val="Aislaciones"/>
      <sheetName val="Revoques"/>
      <sheetName val="Solados"/>
      <sheetName val="Techos"/>
      <sheetName val="Cielorrasos"/>
      <sheetName val="Revestimientos"/>
      <sheetName val="Carpintería"/>
      <sheetName val="Inst sanitaria"/>
      <sheetName val="Inst Gas"/>
      <sheetName val="Inst Eléctrica"/>
      <sheetName val="Pintura"/>
      <sheetName val="Vidrios"/>
      <sheetName val="Varios"/>
      <sheetName val="Red de Agua"/>
      <sheetName val="Red de Cloaca"/>
      <sheetName val="Red de Gas"/>
      <sheetName val="Red de Electricidad"/>
      <sheetName val="Red Vial"/>
      <sheetName val="Flete"/>
      <sheetName val="Dolar"/>
    </sheetNames>
    <sheetDataSet>
      <sheetData sheetId="0"/>
      <sheetData sheetId="1">
        <row r="3">
          <cell r="D3" t="str">
            <v>Jul-15</v>
          </cell>
        </row>
        <row r="5">
          <cell r="A5" t="str">
            <v>CODIGO</v>
          </cell>
          <cell r="B5" t="str">
            <v>DESCRIPCION</v>
          </cell>
          <cell r="C5" t="str">
            <v>u</v>
          </cell>
          <cell r="D5" t="str">
            <v>PROMEDIO</v>
          </cell>
        </row>
        <row r="6">
          <cell r="A6" t="str">
            <v>ac.002</v>
          </cell>
          <cell r="B6" t="str">
            <v>alambre de puas x 500 m.</v>
          </cell>
          <cell r="C6" t="str">
            <v>rollo</v>
          </cell>
          <cell r="D6">
            <v>779.95041322314057</v>
          </cell>
        </row>
        <row r="7">
          <cell r="A7" t="str">
            <v>ac.015</v>
          </cell>
          <cell r="B7" t="str">
            <v>hierro mejorado de 10 mm.</v>
          </cell>
          <cell r="C7" t="str">
            <v>kg</v>
          </cell>
          <cell r="D7">
            <v>11.588167675231572</v>
          </cell>
        </row>
        <row r="8">
          <cell r="A8" t="str">
            <v>ac.016</v>
          </cell>
          <cell r="B8" t="str">
            <v>acero en barras 10 mm</v>
          </cell>
          <cell r="C8" t="str">
            <v>tn</v>
          </cell>
          <cell r="D8">
            <v>12438.45362772979</v>
          </cell>
        </row>
        <row r="9">
          <cell r="A9" t="str">
            <v>ac.030</v>
          </cell>
          <cell r="B9" t="str">
            <v>malla Sima R92</v>
          </cell>
          <cell r="C9" t="str">
            <v>kg</v>
          </cell>
          <cell r="D9">
            <v>20.855406201072647</v>
          </cell>
        </row>
        <row r="10">
          <cell r="A10" t="str">
            <v>ac.034</v>
          </cell>
          <cell r="B10" t="str">
            <v>metal desplegado 0.75mx2.00m.</v>
          </cell>
          <cell r="C10" t="str">
            <v>u</v>
          </cell>
          <cell r="D10">
            <v>22.563390961144336</v>
          </cell>
        </row>
        <row r="11">
          <cell r="A11" t="str">
            <v>ac.040</v>
          </cell>
          <cell r="B11" t="str">
            <v>malla Sima Q92</v>
          </cell>
          <cell r="C11" t="str">
            <v>kg</v>
          </cell>
          <cell r="D11">
            <v>18.677689295765262</v>
          </cell>
        </row>
        <row r="12">
          <cell r="A12" t="str">
            <v>ac.050</v>
          </cell>
          <cell r="B12" t="str">
            <v>clavos P.P. 2"</v>
          </cell>
          <cell r="C12" t="str">
            <v>kg</v>
          </cell>
          <cell r="D12">
            <v>20.28</v>
          </cell>
        </row>
        <row r="13">
          <cell r="A13" t="str">
            <v>ac.051</v>
          </cell>
          <cell r="B13" t="str">
            <v>clavos P.P. 2 1/2"</v>
          </cell>
          <cell r="C13" t="str">
            <v>kg</v>
          </cell>
          <cell r="D13">
            <v>19.305785123966942</v>
          </cell>
        </row>
        <row r="14">
          <cell r="A14" t="str">
            <v>ac.060</v>
          </cell>
          <cell r="B14" t="str">
            <v>alambre romboidal 150x50x14</v>
          </cell>
          <cell r="C14" t="str">
            <v>m</v>
          </cell>
          <cell r="D14">
            <v>51.125376985808536</v>
          </cell>
        </row>
        <row r="15">
          <cell r="A15" t="str">
            <v>ac.061</v>
          </cell>
          <cell r="B15" t="str">
            <v>alambre negro Nº16</v>
          </cell>
          <cell r="C15" t="str">
            <v>kg</v>
          </cell>
          <cell r="D15">
            <v>15.890116122063246</v>
          </cell>
        </row>
        <row r="16">
          <cell r="A16" t="str">
            <v>ac.070</v>
          </cell>
          <cell r="B16" t="str">
            <v>alambre galvaniz. 16/14</v>
          </cell>
          <cell r="C16" t="str">
            <v>m</v>
          </cell>
          <cell r="D16">
            <v>1.1148245157534573</v>
          </cell>
        </row>
        <row r="17">
          <cell r="A17" t="str">
            <v>ac.071</v>
          </cell>
          <cell r="B17" t="str">
            <v>alambre galvaniz. 17/15</v>
          </cell>
          <cell r="C17" t="str">
            <v>ml</v>
          </cell>
          <cell r="D17">
            <v>1.1766694214876035</v>
          </cell>
        </row>
        <row r="18">
          <cell r="A18" t="str">
            <v>ac.080</v>
          </cell>
          <cell r="B18" t="str">
            <v>hierro planchuela 1/2"x1/8"</v>
          </cell>
          <cell r="C18" t="str">
            <v>m</v>
          </cell>
          <cell r="D18">
            <v>5.1181327499923137</v>
          </cell>
        </row>
        <row r="19">
          <cell r="A19" t="str">
            <v>ac.081</v>
          </cell>
          <cell r="B19" t="str">
            <v>hierro planchuela 5/8"x1/8"</v>
          </cell>
          <cell r="C19" t="str">
            <v>m</v>
          </cell>
          <cell r="D19">
            <v>6.1001723870050855</v>
          </cell>
        </row>
        <row r="20">
          <cell r="A20" t="str">
            <v>ac.089</v>
          </cell>
          <cell r="B20" t="str">
            <v>gancho "J" p/chapa galvanizada de 0,50</v>
          </cell>
          <cell r="C20" t="str">
            <v>u</v>
          </cell>
          <cell r="D20">
            <v>2.3737500000000136</v>
          </cell>
        </row>
        <row r="21">
          <cell r="A21" t="str">
            <v>ac.090</v>
          </cell>
          <cell r="B21" t="str">
            <v>gancho p/alambre tejido 3/8"x200 mm</v>
          </cell>
          <cell r="C21" t="str">
            <v>u</v>
          </cell>
          <cell r="D21">
            <v>7.259036400000034</v>
          </cell>
        </row>
        <row r="22">
          <cell r="A22" t="str">
            <v>ac.091</v>
          </cell>
          <cell r="B22" t="str">
            <v>torniquetas Nº7 aerea</v>
          </cell>
          <cell r="C22" t="str">
            <v>u</v>
          </cell>
          <cell r="D22">
            <v>27.256470588235224</v>
          </cell>
        </row>
        <row r="23">
          <cell r="A23" t="str">
            <v>ac.093</v>
          </cell>
          <cell r="B23" t="str">
            <v>acero p/pretens. Ø 7 mm</v>
          </cell>
          <cell r="C23" t="str">
            <v>tn</v>
          </cell>
          <cell r="D23">
            <v>14093.186394498172</v>
          </cell>
        </row>
        <row r="24">
          <cell r="A24" t="str">
            <v>ac.116</v>
          </cell>
          <cell r="B24" t="str">
            <v>Caño estructural 25x25x1,6 x 6 m</v>
          </cell>
          <cell r="C24" t="str">
            <v>m</v>
          </cell>
          <cell r="D24">
            <v>18.402650024229892</v>
          </cell>
        </row>
        <row r="25">
          <cell r="A25" t="str">
            <v>ac.117</v>
          </cell>
          <cell r="B25" t="str">
            <v>Caño estructural redondo 2"x1,2 x 6 m</v>
          </cell>
          <cell r="C25" t="str">
            <v>m</v>
          </cell>
          <cell r="D25">
            <v>23.641508825396002</v>
          </cell>
        </row>
        <row r="26">
          <cell r="A26" t="str">
            <v>ad.001</v>
          </cell>
          <cell r="B26" t="str">
            <v>antisol normalizado</v>
          </cell>
          <cell r="C26" t="str">
            <v>l</v>
          </cell>
          <cell r="D26">
            <v>14.539256198347108</v>
          </cell>
        </row>
        <row r="27">
          <cell r="A27" t="str">
            <v>ad.002</v>
          </cell>
          <cell r="B27" t="str">
            <v>acelerante de fragüe</v>
          </cell>
          <cell r="C27" t="str">
            <v>l</v>
          </cell>
          <cell r="D27">
            <v>14.231052572632672</v>
          </cell>
        </row>
        <row r="29">
          <cell r="A29" t="str">
            <v>rv.040</v>
          </cell>
          <cell r="B29" t="str">
            <v>Adoquin 10x10 Esf.4/7 Color gris o mixto (110kg por m2)</v>
          </cell>
          <cell r="C29" t="str">
            <v>m2</v>
          </cell>
          <cell r="D29">
            <v>155.37782334001591</v>
          </cell>
        </row>
        <row r="30">
          <cell r="A30" t="str">
            <v>ai.002</v>
          </cell>
          <cell r="B30" t="str">
            <v>membrana s/aluminio 4 mm espesor</v>
          </cell>
          <cell r="C30" t="str">
            <v>m2</v>
          </cell>
          <cell r="D30">
            <v>52.791073864300387</v>
          </cell>
        </row>
        <row r="31">
          <cell r="A31" t="str">
            <v>ai.003</v>
          </cell>
          <cell r="B31" t="str">
            <v>esmalte asfáltico (asfalto líquido en tacho de 4 litros)</v>
          </cell>
          <cell r="C31" t="str">
            <v>l</v>
          </cell>
          <cell r="D31">
            <v>52.791073864300387</v>
          </cell>
        </row>
        <row r="32">
          <cell r="A32" t="str">
            <v>ai.004</v>
          </cell>
          <cell r="B32" t="str">
            <v>hidrófugo</v>
          </cell>
          <cell r="C32" t="str">
            <v>l</v>
          </cell>
          <cell r="D32">
            <v>9.7622149809714323</v>
          </cell>
        </row>
        <row r="33">
          <cell r="A33" t="str">
            <v>ai.005</v>
          </cell>
          <cell r="B33" t="str">
            <v>membrana b/tejas c/aislac. térmica TBA5</v>
          </cell>
          <cell r="C33" t="str">
            <v>m2</v>
          </cell>
          <cell r="D33">
            <v>43.67</v>
          </cell>
        </row>
        <row r="35">
          <cell r="A35" t="str">
            <v>ai.007</v>
          </cell>
          <cell r="B35" t="str">
            <v>asfalto plástico p/juntas de pavimento</v>
          </cell>
          <cell r="C35" t="str">
            <v>kg</v>
          </cell>
          <cell r="D35">
            <v>23.118520448033294</v>
          </cell>
        </row>
        <row r="36">
          <cell r="A36" t="str">
            <v>ai.009</v>
          </cell>
          <cell r="B36" t="str">
            <v>plástico 100 micrones</v>
          </cell>
          <cell r="C36" t="str">
            <v>m2</v>
          </cell>
          <cell r="D36">
            <v>2.584904422206991</v>
          </cell>
        </row>
        <row r="37">
          <cell r="A37" t="str">
            <v>ai.010</v>
          </cell>
          <cell r="B37" t="str">
            <v>masilla</v>
          </cell>
          <cell r="C37" t="str">
            <v>kg</v>
          </cell>
          <cell r="D37">
            <v>7.8512396694214877</v>
          </cell>
        </row>
        <row r="38">
          <cell r="A38" t="str">
            <v>ai.012</v>
          </cell>
          <cell r="B38" t="str">
            <v>pintura asfáltica base acuosa</v>
          </cell>
          <cell r="C38" t="str">
            <v>l</v>
          </cell>
          <cell r="D38">
            <v>10.298712474850165</v>
          </cell>
        </row>
        <row r="39">
          <cell r="A39" t="str">
            <v>ai.014</v>
          </cell>
          <cell r="B39" t="str">
            <v>poliestireno expandido 20 mm</v>
          </cell>
          <cell r="C39" t="str">
            <v>m2</v>
          </cell>
          <cell r="D39">
            <v>25.950413223140494</v>
          </cell>
        </row>
        <row r="40">
          <cell r="A40" t="str">
            <v>ai.016</v>
          </cell>
          <cell r="B40" t="str">
            <v>placa spanacustic c/fibra vidrio 25 mm (1,22 x 0,61m)</v>
          </cell>
          <cell r="C40" t="str">
            <v>u</v>
          </cell>
          <cell r="D40">
            <v>75.421107861707469</v>
          </cell>
        </row>
        <row r="41">
          <cell r="A41" t="str">
            <v>ai.017</v>
          </cell>
          <cell r="B41" t="str">
            <v>microesfera de vidrio</v>
          </cell>
          <cell r="C41" t="str">
            <v>kg</v>
          </cell>
          <cell r="D41">
            <v>4.8564465121808889</v>
          </cell>
        </row>
        <row r="42">
          <cell r="A42" t="str">
            <v>ar.001</v>
          </cell>
          <cell r="B42" t="str">
            <v>arena gruesa</v>
          </cell>
          <cell r="C42" t="str">
            <v>m3</v>
          </cell>
          <cell r="D42">
            <v>207.45179063360882</v>
          </cell>
        </row>
        <row r="43">
          <cell r="A43" t="str">
            <v>ar.002</v>
          </cell>
          <cell r="B43" t="str">
            <v>material de subbase tamaño máx=2"- vial</v>
          </cell>
          <cell r="C43" t="str">
            <v>m3</v>
          </cell>
          <cell r="D43">
            <v>200.87668487876243</v>
          </cell>
        </row>
        <row r="44">
          <cell r="A44" t="str">
            <v>ar.003</v>
          </cell>
          <cell r="B44" t="str">
            <v>ripio zarandeado 1/3</v>
          </cell>
          <cell r="C44" t="str">
            <v>m3</v>
          </cell>
          <cell r="D44">
            <v>167.64462809917356</v>
          </cell>
        </row>
        <row r="45">
          <cell r="A45" t="str">
            <v>ar.004</v>
          </cell>
          <cell r="B45" t="str">
            <v>ripiosa</v>
          </cell>
          <cell r="C45" t="str">
            <v>m3</v>
          </cell>
          <cell r="D45">
            <v>189.17011019283748</v>
          </cell>
        </row>
        <row r="46">
          <cell r="A46" t="str">
            <v>ar.005</v>
          </cell>
          <cell r="B46" t="str">
            <v>enlame</v>
          </cell>
          <cell r="C46" t="str">
            <v>m3</v>
          </cell>
          <cell r="D46">
            <v>191.67</v>
          </cell>
        </row>
        <row r="47">
          <cell r="A47" t="str">
            <v>ar.006</v>
          </cell>
          <cell r="B47" t="str">
            <v>arena mediana</v>
          </cell>
          <cell r="C47" t="str">
            <v>m3</v>
          </cell>
          <cell r="D47">
            <v>207.45179063360882</v>
          </cell>
        </row>
        <row r="48">
          <cell r="A48" t="str">
            <v>ar.007</v>
          </cell>
          <cell r="B48" t="str">
            <v>arido p/base max 1 1/2"- vial</v>
          </cell>
          <cell r="C48" t="str">
            <v>m3</v>
          </cell>
          <cell r="D48">
            <v>182.32064633999997</v>
          </cell>
        </row>
        <row r="49">
          <cell r="A49" t="str">
            <v>ar.008</v>
          </cell>
          <cell r="B49" t="str">
            <v>material de subbase tamaño máx=11/2"-vial</v>
          </cell>
          <cell r="C49" t="str">
            <v>m3</v>
          </cell>
          <cell r="D49">
            <v>170.98051873024798</v>
          </cell>
        </row>
        <row r="50">
          <cell r="A50" t="str">
            <v>ar.009</v>
          </cell>
          <cell r="B50" t="str">
            <v>ripio lavado 1/5"</v>
          </cell>
          <cell r="C50" t="str">
            <v>m3</v>
          </cell>
          <cell r="D50">
            <v>167.64462809917356</v>
          </cell>
        </row>
        <row r="52">
          <cell r="A52" t="str">
            <v>ar.010</v>
          </cell>
          <cell r="B52" t="str">
            <v>piedra bola</v>
          </cell>
          <cell r="C52" t="str">
            <v>m3</v>
          </cell>
          <cell r="D52">
            <v>233.33333333333334</v>
          </cell>
        </row>
        <row r="53">
          <cell r="A53" t="str">
            <v>az.001</v>
          </cell>
          <cell r="B53" t="str">
            <v>azulejo 15x15 blanco</v>
          </cell>
          <cell r="C53" t="str">
            <v>m2</v>
          </cell>
          <cell r="D53">
            <v>67.554964862877483</v>
          </cell>
        </row>
        <row r="54">
          <cell r="A54" t="str">
            <v>bl.002</v>
          </cell>
          <cell r="B54" t="str">
            <v>bloque de H° de 19 x 19 x 39</v>
          </cell>
          <cell r="C54" t="str">
            <v>u</v>
          </cell>
          <cell r="D54">
            <v>15.193254862676351</v>
          </cell>
        </row>
        <row r="55">
          <cell r="A55" t="str">
            <v>bl.003</v>
          </cell>
          <cell r="B55" t="str">
            <v>viguetas pretensadas 3.90 m.</v>
          </cell>
          <cell r="C55" t="str">
            <v>m</v>
          </cell>
          <cell r="D55">
            <v>40.606266677711133</v>
          </cell>
        </row>
        <row r="56">
          <cell r="A56" t="str">
            <v>ca.001</v>
          </cell>
          <cell r="B56" t="str">
            <v>puerta tablero 0.90 x 2.00 cedro</v>
          </cell>
          <cell r="C56" t="str">
            <v>u</v>
          </cell>
          <cell r="D56">
            <v>3471.0743801652893</v>
          </cell>
        </row>
        <row r="58">
          <cell r="A58" t="str">
            <v>ca.003</v>
          </cell>
          <cell r="B58" t="str">
            <v xml:space="preserve">cerradura de seguridad </v>
          </cell>
          <cell r="C58" t="str">
            <v>u</v>
          </cell>
          <cell r="D58">
            <v>150.82644628099172</v>
          </cell>
        </row>
        <row r="59">
          <cell r="A59" t="str">
            <v>ca.008</v>
          </cell>
          <cell r="B59" t="str">
            <v>puerta placa 0,70 x 2,00</v>
          </cell>
          <cell r="C59" t="str">
            <v>u</v>
          </cell>
          <cell r="D59">
            <v>848.11739956400174</v>
          </cell>
        </row>
        <row r="60">
          <cell r="A60" t="str">
            <v>ca.013b</v>
          </cell>
          <cell r="B60" t="str">
            <v>ventana 2 H. abrir c/mco.met. 1,20x1,10</v>
          </cell>
          <cell r="C60" t="str">
            <v>u</v>
          </cell>
          <cell r="D60">
            <v>1161.9379512730331</v>
          </cell>
        </row>
        <row r="61">
          <cell r="A61" t="str">
            <v>ch.002</v>
          </cell>
          <cell r="B61" t="str">
            <v>chapa FºCº acanalada de 6 mm, de 1.10m.x 2.44m.</v>
          </cell>
          <cell r="C61" t="str">
            <v>u</v>
          </cell>
          <cell r="D61">
            <v>254.71593761260695</v>
          </cell>
        </row>
        <row r="62">
          <cell r="A62" t="str">
            <v>ch.004</v>
          </cell>
          <cell r="B62" t="str">
            <v>chapa de hierro N°16 DD de 1 x 2 m.</v>
          </cell>
          <cell r="C62" t="str">
            <v>kg</v>
          </cell>
          <cell r="D62">
            <v>13.170196280991734</v>
          </cell>
        </row>
        <row r="63">
          <cell r="A63" t="str">
            <v>ch.006</v>
          </cell>
          <cell r="B63" t="str">
            <v>chapa H°G° N°27, 3.05 x 1.10 m.</v>
          </cell>
          <cell r="C63" t="str">
            <v>u</v>
          </cell>
          <cell r="D63">
            <v>218.29728393456514</v>
          </cell>
        </row>
        <row r="64">
          <cell r="A64" t="str">
            <v>ch.010</v>
          </cell>
          <cell r="B64" t="str">
            <v>chapa de hierro N°18 DD de 1 x 2 m.</v>
          </cell>
          <cell r="C64" t="str">
            <v>kg</v>
          </cell>
          <cell r="D64">
            <v>13.137190082644628</v>
          </cell>
        </row>
        <row r="65">
          <cell r="A65" t="str">
            <v>ch.011</v>
          </cell>
          <cell r="B65" t="str">
            <v>caño estructural redondo 3" x 1,6 x 6mt.</v>
          </cell>
          <cell r="C65" t="str">
            <v>m</v>
          </cell>
          <cell r="D65">
            <v>46.028583096024057</v>
          </cell>
        </row>
        <row r="66">
          <cell r="A66" t="str">
            <v>ch.012</v>
          </cell>
          <cell r="B66" t="str">
            <v>caño estructural 40x80x1,6x 6 m</v>
          </cell>
          <cell r="C66" t="str">
            <v>u</v>
          </cell>
          <cell r="D66">
            <v>278.78269186379964</v>
          </cell>
        </row>
        <row r="67">
          <cell r="A67" t="str">
            <v>ch.013</v>
          </cell>
          <cell r="B67" t="str">
            <v>caño estructural 30x40x1,2x 6 m</v>
          </cell>
          <cell r="C67" t="str">
            <v>u</v>
          </cell>
          <cell r="D67">
            <v>123.368702197275</v>
          </cell>
        </row>
        <row r="68">
          <cell r="A68" t="str">
            <v>ch.020</v>
          </cell>
          <cell r="B68" t="str">
            <v>Perfil chapa galv. Solera de 35 mm x 2,60 m (para cielorraso)</v>
          </cell>
          <cell r="C68" t="str">
            <v>u</v>
          </cell>
          <cell r="D68">
            <v>26.940369028925822</v>
          </cell>
        </row>
        <row r="69">
          <cell r="A69" t="str">
            <v>ch.021</v>
          </cell>
          <cell r="B69" t="str">
            <v>Perfil chapa galv. Solera de 70 mm x 2,60 m (para pared)</v>
          </cell>
          <cell r="C69" t="str">
            <v>u</v>
          </cell>
          <cell r="D69">
            <v>37.087810531174718</v>
          </cell>
        </row>
        <row r="70">
          <cell r="A70" t="str">
            <v>el.009</v>
          </cell>
          <cell r="B70" t="str">
            <v>cable desnudo cobre 7x0,50 mm2</v>
          </cell>
          <cell r="C70" t="str">
            <v>u</v>
          </cell>
          <cell r="D70">
            <v>3.5613404781500724</v>
          </cell>
        </row>
        <row r="71">
          <cell r="A71" t="str">
            <v>el.010</v>
          </cell>
          <cell r="B71" t="str">
            <v>pilar de luz simple completo</v>
          </cell>
          <cell r="C71" t="str">
            <v>u</v>
          </cell>
          <cell r="D71">
            <v>700</v>
          </cell>
        </row>
        <row r="72">
          <cell r="A72" t="str">
            <v>el.020</v>
          </cell>
          <cell r="B72" t="str">
            <v>caja medidor 220V policarbonato EDESA</v>
          </cell>
          <cell r="C72" t="str">
            <v>u</v>
          </cell>
          <cell r="D72">
            <v>128.44</v>
          </cell>
        </row>
        <row r="73">
          <cell r="A73" t="str">
            <v>el.022</v>
          </cell>
          <cell r="B73" t="str">
            <v>cable cobre desnudo 7 x 0,85 mm2</v>
          </cell>
          <cell r="C73" t="str">
            <v>m</v>
          </cell>
          <cell r="D73">
            <v>8.8709502944448708</v>
          </cell>
        </row>
        <row r="74">
          <cell r="A74" t="str">
            <v>el.023</v>
          </cell>
          <cell r="B74" t="str">
            <v>cable cobre aislado 1 x 2.5 mm2.</v>
          </cell>
          <cell r="C74" t="str">
            <v>m</v>
          </cell>
          <cell r="D74">
            <v>5.163017593152234</v>
          </cell>
        </row>
        <row r="75">
          <cell r="A75" t="str">
            <v>el.024</v>
          </cell>
          <cell r="B75" t="str">
            <v xml:space="preserve">CABLE 2*4 SUBTERRANEO           </v>
          </cell>
          <cell r="C75" t="str">
            <v>m</v>
          </cell>
          <cell r="D75">
            <v>22.689399638063414</v>
          </cell>
        </row>
        <row r="76">
          <cell r="A76" t="str">
            <v>el.027</v>
          </cell>
          <cell r="B76" t="str">
            <v>CABLE     1*1.5 $*MT...............</v>
          </cell>
          <cell r="C76" t="str">
            <v>u</v>
          </cell>
          <cell r="D76">
            <v>3.1449333355113804</v>
          </cell>
        </row>
        <row r="77">
          <cell r="A77" t="str">
            <v>el.057</v>
          </cell>
          <cell r="B77" t="str">
            <v>caja octogonal chica ch.20</v>
          </cell>
          <cell r="C77" t="str">
            <v>u</v>
          </cell>
          <cell r="D77">
            <v>6.1155335065384318</v>
          </cell>
        </row>
        <row r="78">
          <cell r="A78" t="str">
            <v>el.058</v>
          </cell>
          <cell r="B78" t="str">
            <v>conector hierro 3/4"</v>
          </cell>
          <cell r="C78" t="str">
            <v>u</v>
          </cell>
          <cell r="D78">
            <v>3.1025870842046297</v>
          </cell>
        </row>
        <row r="79">
          <cell r="A79" t="str">
            <v>el.059</v>
          </cell>
          <cell r="B79" t="str">
            <v>caja octogonal grande ch.20</v>
          </cell>
          <cell r="C79" t="str">
            <v>u</v>
          </cell>
          <cell r="D79">
            <v>11.640102090422946</v>
          </cell>
        </row>
        <row r="80">
          <cell r="A80" t="str">
            <v>el.060</v>
          </cell>
          <cell r="B80" t="str">
            <v>caja rectangular 10 x 5 x 4.5</v>
          </cell>
          <cell r="C80" t="str">
            <v>u</v>
          </cell>
          <cell r="D80">
            <v>7.1900826446280988</v>
          </cell>
        </row>
        <row r="81">
          <cell r="A81" t="str">
            <v>el.072</v>
          </cell>
          <cell r="B81" t="str">
            <v>caño semipesado 5/8" x 3 m.</v>
          </cell>
          <cell r="C81" t="str">
            <v>u</v>
          </cell>
          <cell r="D81">
            <v>50.097860477527092</v>
          </cell>
        </row>
        <row r="82">
          <cell r="A82" t="str">
            <v>el.073</v>
          </cell>
          <cell r="B82" t="str">
            <v>caño semipesado 3/4" x 3 m.</v>
          </cell>
          <cell r="C82" t="str">
            <v>u</v>
          </cell>
          <cell r="D82">
            <v>62.763253521666194</v>
          </cell>
        </row>
        <row r="83">
          <cell r="A83" t="str">
            <v>el.100</v>
          </cell>
          <cell r="B83" t="str">
            <v>interruptor termomagnético DIN 1x10 A</v>
          </cell>
          <cell r="C83" t="str">
            <v>u</v>
          </cell>
          <cell r="D83">
            <v>53.215473501845516</v>
          </cell>
        </row>
        <row r="84">
          <cell r="A84" t="str">
            <v>el.108</v>
          </cell>
          <cell r="B84" t="str">
            <v>llave 1 punto y toma 10 A</v>
          </cell>
          <cell r="C84" t="str">
            <v>u</v>
          </cell>
          <cell r="D84">
            <v>29.449586776859505</v>
          </cell>
        </row>
        <row r="85">
          <cell r="A85" t="str">
            <v>el.149</v>
          </cell>
          <cell r="B85" t="str">
            <v>gabinete completo p/ 12 medidores</v>
          </cell>
          <cell r="C85" t="str">
            <v>u</v>
          </cell>
          <cell r="D85">
            <v>19630.504025688584</v>
          </cell>
        </row>
        <row r="86">
          <cell r="A86" t="str">
            <v>el.151</v>
          </cell>
          <cell r="B86" t="str">
            <v>JABALINA SIMPLE 5/8*1000 FACBSA (R.D)</v>
          </cell>
          <cell r="C86" t="str">
            <v>u</v>
          </cell>
          <cell r="D86">
            <v>87.493145231547956</v>
          </cell>
        </row>
        <row r="87">
          <cell r="A87" t="str">
            <v>el.152</v>
          </cell>
          <cell r="B87" t="str">
            <v>CANO BAJADA MONOF.2BOCA 1.1/4*3 COMPLETO</v>
          </cell>
          <cell r="C87" t="str">
            <v>u</v>
          </cell>
          <cell r="D87">
            <v>281.44690082644627</v>
          </cell>
        </row>
        <row r="88">
          <cell r="A88" t="str">
            <v>el.153</v>
          </cell>
          <cell r="B88" t="str">
            <v>CAJA TABLERO DE 16 X 21 CM.</v>
          </cell>
          <cell r="C88" t="str">
            <v>u</v>
          </cell>
        </row>
        <row r="89">
          <cell r="A89" t="str">
            <v>el.157</v>
          </cell>
          <cell r="B89" t="str">
            <v>CABLE COBRE DESNUDO 1,37 mm 7*0,50.$*MT.</v>
          </cell>
          <cell r="C89" t="str">
            <v>u</v>
          </cell>
        </row>
        <row r="90">
          <cell r="A90" t="str">
            <v>el.158</v>
          </cell>
          <cell r="B90" t="str">
            <v>CABLE COBRE DESNUDO 3,5mm 7*0,80.$*MT.</v>
          </cell>
          <cell r="C90" t="str">
            <v>u</v>
          </cell>
        </row>
        <row r="91">
          <cell r="A91" t="str">
            <v>el.159</v>
          </cell>
          <cell r="B91" t="str">
            <v>FLORON PLAST REDO BCO.</v>
          </cell>
          <cell r="C91" t="str">
            <v>u</v>
          </cell>
          <cell r="D91">
            <v>6.1570247933884303</v>
          </cell>
        </row>
        <row r="92">
          <cell r="A92" t="str">
            <v>el.160</v>
          </cell>
          <cell r="B92" t="str">
            <v>ARTEFACTO FLUORESCENTE 2x40 W COMPLETO</v>
          </cell>
          <cell r="C92" t="str">
            <v>u</v>
          </cell>
          <cell r="D92">
            <v>324.29787523395572</v>
          </cell>
        </row>
        <row r="93">
          <cell r="A93" t="str">
            <v>el.161</v>
          </cell>
          <cell r="B93" t="str">
            <v>LLAVE 1 PTO.EXT.LUMIN.MIG.1787 PLASNAVI</v>
          </cell>
          <cell r="C93" t="str">
            <v>u</v>
          </cell>
          <cell r="D93">
            <v>15.625201080478488</v>
          </cell>
        </row>
        <row r="94">
          <cell r="A94" t="str">
            <v>el.162</v>
          </cell>
          <cell r="B94" t="str">
            <v>LLAVE 2 PTOS.EXT.LUMIN.MIG.1788 PLASNAVI</v>
          </cell>
          <cell r="C94" t="str">
            <v>u</v>
          </cell>
          <cell r="D94">
            <v>15.625201080478488</v>
          </cell>
        </row>
        <row r="96">
          <cell r="A96" t="str">
            <v>el.164</v>
          </cell>
          <cell r="B96" t="str">
            <v>ROSETA DE MADERA REDONDA 10 CM</v>
          </cell>
          <cell r="C96" t="str">
            <v>u</v>
          </cell>
          <cell r="D96">
            <v>3.2692441942194224</v>
          </cell>
        </row>
        <row r="97">
          <cell r="A97" t="str">
            <v>el.165</v>
          </cell>
          <cell r="B97" t="str">
            <v xml:space="preserve">PORTALAMPARA BAK.3 PZ.NEGRO 515 </v>
          </cell>
          <cell r="C97" t="str">
            <v>u</v>
          </cell>
          <cell r="D97">
            <v>10.98</v>
          </cell>
        </row>
        <row r="98">
          <cell r="A98" t="str">
            <v>el.166</v>
          </cell>
          <cell r="B98" t="str">
            <v>RECEPTACULO CURVO NEG BAK.584</v>
          </cell>
          <cell r="C98" t="str">
            <v>u</v>
          </cell>
          <cell r="D98">
            <v>12.558884297520661</v>
          </cell>
        </row>
        <row r="99">
          <cell r="A99" t="str">
            <v>el.167</v>
          </cell>
          <cell r="B99" t="str">
            <v>CAÑO 3/4 SEMIPESADO X 3 MTS</v>
          </cell>
          <cell r="C99" t="str">
            <v>u</v>
          </cell>
        </row>
        <row r="100">
          <cell r="A100" t="str">
            <v>el.168</v>
          </cell>
          <cell r="B100" t="str">
            <v>CONECTORES HIERRO DE 5/8"</v>
          </cell>
          <cell r="C100" t="str">
            <v>u</v>
          </cell>
          <cell r="D100">
            <v>2.6760549343704421</v>
          </cell>
        </row>
        <row r="101">
          <cell r="A101" t="str">
            <v>el169</v>
          </cell>
          <cell r="B101" t="str">
            <v>CONECTORES HIERRO DE 3/4"</v>
          </cell>
          <cell r="C101" t="str">
            <v>u</v>
          </cell>
          <cell r="D101">
            <v>24.316713143410723</v>
          </cell>
        </row>
        <row r="102">
          <cell r="A102" t="str">
            <v>el.170</v>
          </cell>
          <cell r="B102" t="str">
            <v>CAJA CUADRADAS 10*10 N°20</v>
          </cell>
          <cell r="C102" t="str">
            <v>u</v>
          </cell>
          <cell r="D102">
            <v>14.068964511424404</v>
          </cell>
        </row>
        <row r="103">
          <cell r="A103" t="str">
            <v>el.171</v>
          </cell>
          <cell r="B103" t="str">
            <v>Caño flexible Ref. naranja 3/4"</v>
          </cell>
          <cell r="C103" t="str">
            <v>u</v>
          </cell>
          <cell r="D103">
            <v>4.5429820000000003</v>
          </cell>
        </row>
        <row r="104">
          <cell r="A104" t="str">
            <v>el.172</v>
          </cell>
          <cell r="B104" t="str">
            <v>Caja rectangular CH.20</v>
          </cell>
          <cell r="C104" t="str">
            <v>u</v>
          </cell>
          <cell r="D104">
            <v>6.282711633165829</v>
          </cell>
        </row>
        <row r="105">
          <cell r="A105" t="str">
            <v>el.175b</v>
          </cell>
          <cell r="B105" t="str">
            <v>CABLE     1*1 $*MT.................</v>
          </cell>
          <cell r="C105" t="str">
            <v>u</v>
          </cell>
          <cell r="D105">
            <v>24.316713143410723</v>
          </cell>
        </row>
        <row r="106">
          <cell r="A106" t="str">
            <v>eq.001b</v>
          </cell>
          <cell r="B106" t="str">
            <v>camión Ford 14000 Diesel</v>
          </cell>
          <cell r="C106" t="str">
            <v>u</v>
          </cell>
          <cell r="D106">
            <v>768325.21252125234</v>
          </cell>
        </row>
        <row r="107">
          <cell r="A107" t="str">
            <v>eq.001'</v>
          </cell>
          <cell r="B107" t="str">
            <v>camión Ford 14000 Diesel</v>
          </cell>
          <cell r="C107" t="str">
            <v>h</v>
          </cell>
          <cell r="D107">
            <v>683514.30514986336</v>
          </cell>
        </row>
        <row r="108">
          <cell r="A108" t="str">
            <v>eq.002b</v>
          </cell>
          <cell r="B108" t="str">
            <v>equipo volquete BACO 7 m3</v>
          </cell>
          <cell r="C108" t="str">
            <v>u</v>
          </cell>
          <cell r="D108">
            <v>143480.78634530123</v>
          </cell>
        </row>
        <row r="109">
          <cell r="A109" t="str">
            <v>eq.003</v>
          </cell>
          <cell r="B109" t="str">
            <v>canasta 1 (camión volcador)</v>
          </cell>
          <cell r="C109" t="str">
            <v>h</v>
          </cell>
          <cell r="D109">
            <v>601.6779195647282</v>
          </cell>
        </row>
        <row r="110">
          <cell r="A110" t="str">
            <v>eq.004</v>
          </cell>
          <cell r="B110" t="str">
            <v>canasta 2 (mixer 5m3)</v>
          </cell>
          <cell r="C110" t="str">
            <v>h</v>
          </cell>
          <cell r="D110">
            <v>878.59003810242223</v>
          </cell>
        </row>
        <row r="111">
          <cell r="A111" t="str">
            <v>eq.005</v>
          </cell>
          <cell r="B111" t="str">
            <v>canasta 3 (retroexcavadora 87 HP)</v>
          </cell>
          <cell r="C111" t="str">
            <v>h</v>
          </cell>
          <cell r="D111">
            <v>503.49993626961498</v>
          </cell>
        </row>
        <row r="112">
          <cell r="A112" t="str">
            <v>eq.006</v>
          </cell>
          <cell r="B112" t="str">
            <v>gasoil</v>
          </cell>
          <cell r="C112" t="str">
            <v>l</v>
          </cell>
          <cell r="D112">
            <v>9.7851239669421481</v>
          </cell>
        </row>
        <row r="113">
          <cell r="A113" t="str">
            <v>eq.007</v>
          </cell>
          <cell r="B113" t="str">
            <v>retroexcavadora 87 H.P.</v>
          </cell>
          <cell r="C113" t="str">
            <v>u</v>
          </cell>
          <cell r="D113">
            <v>1357861.8196435801</v>
          </cell>
        </row>
        <row r="114">
          <cell r="A114" t="str">
            <v>eq.008</v>
          </cell>
          <cell r="B114" t="str">
            <v>retroexcavadora 87 H.P.</v>
          </cell>
          <cell r="C114" t="str">
            <v>h</v>
          </cell>
          <cell r="D114">
            <v>503.49993626961498</v>
          </cell>
        </row>
        <row r="115">
          <cell r="A115" t="str">
            <v>eq.009</v>
          </cell>
          <cell r="B115" t="str">
            <v>motoniveladora 180 H.P.</v>
          </cell>
          <cell r="C115" t="str">
            <v>u</v>
          </cell>
          <cell r="D115">
            <v>2203760.3305785125</v>
          </cell>
        </row>
        <row r="116">
          <cell r="A116" t="str">
            <v>eq.010</v>
          </cell>
          <cell r="B116" t="str">
            <v>motoniveladora</v>
          </cell>
          <cell r="C116" t="str">
            <v>h</v>
          </cell>
          <cell r="D116">
            <v>788.04391078512401</v>
          </cell>
        </row>
        <row r="117">
          <cell r="A117" t="str">
            <v>eq.011</v>
          </cell>
          <cell r="B117" t="str">
            <v>camión volcador 140 H.P.</v>
          </cell>
          <cell r="C117" t="str">
            <v>u</v>
          </cell>
          <cell r="D117">
            <v>1334550.0451733067</v>
          </cell>
        </row>
        <row r="118">
          <cell r="A118" t="str">
            <v>eq.012</v>
          </cell>
          <cell r="B118" t="str">
            <v>camión volcador 140 H.P.</v>
          </cell>
          <cell r="C118" t="str">
            <v>h</v>
          </cell>
          <cell r="D118">
            <v>601.6779195647282</v>
          </cell>
        </row>
        <row r="119">
          <cell r="A119" t="str">
            <v>eq.013</v>
          </cell>
          <cell r="B119" t="str">
            <v>pala cargadora 140 H.P.</v>
          </cell>
          <cell r="C119" t="str">
            <v>u</v>
          </cell>
          <cell r="D119">
            <v>1711071.734991065</v>
          </cell>
        </row>
        <row r="120">
          <cell r="A120" t="str">
            <v>eq.014</v>
          </cell>
          <cell r="B120" t="str">
            <v>pala cargadora 140 H.P.</v>
          </cell>
          <cell r="C120" t="str">
            <v>h</v>
          </cell>
          <cell r="D120">
            <v>579.90556359747882</v>
          </cell>
        </row>
        <row r="121">
          <cell r="A121" t="str">
            <v>eq.015</v>
          </cell>
          <cell r="B121" t="str">
            <v>rodillo neumático autopropulsado 70 HP</v>
          </cell>
          <cell r="C121" t="str">
            <v>u</v>
          </cell>
          <cell r="D121">
            <v>1085953.9079062985</v>
          </cell>
        </row>
        <row r="122">
          <cell r="A122" t="str">
            <v>eq.016</v>
          </cell>
          <cell r="B122" t="str">
            <v>rodillo neumático autopropulsado 70 HP</v>
          </cell>
          <cell r="C122" t="str">
            <v>h</v>
          </cell>
          <cell r="D122">
            <v>367.19870781063469</v>
          </cell>
        </row>
        <row r="123">
          <cell r="A123" t="str">
            <v>eq.017</v>
          </cell>
          <cell r="B123" t="str">
            <v>vibrocompactador autopropulsado 120 HP</v>
          </cell>
          <cell r="C123" t="str">
            <v>u</v>
          </cell>
          <cell r="D123">
            <v>1529204.0173876428</v>
          </cell>
        </row>
        <row r="124">
          <cell r="A124" t="str">
            <v>eq.018</v>
          </cell>
          <cell r="B124" t="str">
            <v>vibrocompactador autopropulsado 120 HP</v>
          </cell>
          <cell r="C124" t="str">
            <v>h</v>
          </cell>
          <cell r="D124">
            <v>518.71912925384538</v>
          </cell>
        </row>
        <row r="125">
          <cell r="A125" t="str">
            <v>eq.019</v>
          </cell>
          <cell r="B125" t="str">
            <v>camión mixer 5 m3   240 H.P.</v>
          </cell>
          <cell r="C125" t="str">
            <v>u</v>
          </cell>
          <cell r="D125">
            <v>2014662.2337009406</v>
          </cell>
        </row>
        <row r="126">
          <cell r="A126" t="str">
            <v>eq.020</v>
          </cell>
          <cell r="B126" t="str">
            <v>mixer hormigón 5 m3</v>
          </cell>
          <cell r="C126" t="str">
            <v>h</v>
          </cell>
          <cell r="D126">
            <v>878.59003810242223</v>
          </cell>
        </row>
        <row r="127">
          <cell r="A127" t="str">
            <v>eq.021</v>
          </cell>
          <cell r="B127" t="str">
            <v>planta elaboradora de hormigón 60 H.P.</v>
          </cell>
          <cell r="C127" t="str">
            <v>u</v>
          </cell>
          <cell r="D127">
            <v>823856.30556135415</v>
          </cell>
        </row>
        <row r="128">
          <cell r="A128" t="str">
            <v>eq.022</v>
          </cell>
          <cell r="B128" t="str">
            <v>planta eleboradora de hormigón</v>
          </cell>
          <cell r="C128" t="str">
            <v>h</v>
          </cell>
          <cell r="D128">
            <v>314.93616064167702</v>
          </cell>
        </row>
        <row r="129">
          <cell r="A129" t="str">
            <v>eq.024</v>
          </cell>
          <cell r="B129" t="str">
            <v>topadora D-7  200 H.P.</v>
          </cell>
          <cell r="C129" t="str">
            <v>u</v>
          </cell>
          <cell r="D129">
            <v>2998175.7969136131</v>
          </cell>
        </row>
        <row r="130">
          <cell r="A130" t="str">
            <v>eq.025</v>
          </cell>
          <cell r="B130" t="str">
            <v>topadora D-7  200 H.P.</v>
          </cell>
          <cell r="C130" t="str">
            <v>h</v>
          </cell>
          <cell r="D130">
            <v>857.33889263087099</v>
          </cell>
        </row>
        <row r="131">
          <cell r="A131" t="str">
            <v>eq.026b</v>
          </cell>
          <cell r="B131" t="str">
            <v>aserradora pavimento 8 H.P.</v>
          </cell>
          <cell r="C131" t="str">
            <v>u</v>
          </cell>
          <cell r="D131">
            <v>29074.932407999997</v>
          </cell>
        </row>
        <row r="133">
          <cell r="A133" t="str">
            <v>eq.028b</v>
          </cell>
          <cell r="B133" t="str">
            <v>bomba a explosión 5 H. P.</v>
          </cell>
          <cell r="C133" t="str">
            <v>u</v>
          </cell>
          <cell r="D133">
            <v>7500.6787330316747</v>
          </cell>
        </row>
        <row r="135">
          <cell r="A135" t="str">
            <v>eq.030</v>
          </cell>
          <cell r="B135" t="str">
            <v>camión con acoplado 15m3  312 H.P.</v>
          </cell>
          <cell r="C135" t="str">
            <v>u</v>
          </cell>
          <cell r="D135">
            <v>2237822.8932517362</v>
          </cell>
        </row>
        <row r="136">
          <cell r="A136" t="str">
            <v>eq.031</v>
          </cell>
          <cell r="B136" t="str">
            <v>camión con acoplado 15m3  312 H.P.</v>
          </cell>
          <cell r="C136" t="str">
            <v>h</v>
          </cell>
          <cell r="D136">
            <v>304887.32890952361</v>
          </cell>
        </row>
        <row r="137">
          <cell r="A137" t="str">
            <v>eq.040</v>
          </cell>
          <cell r="B137" t="str">
            <v>plancha vibradora a explosión 6 H.P.</v>
          </cell>
          <cell r="C137" t="str">
            <v>u</v>
          </cell>
          <cell r="D137">
            <v>28622.004887712272</v>
          </cell>
        </row>
        <row r="138">
          <cell r="A138" t="str">
            <v>eq.041</v>
          </cell>
          <cell r="B138" t="str">
            <v>plancha vibradora a explosión 6 H.P.</v>
          </cell>
          <cell r="C138" t="str">
            <v>h</v>
          </cell>
          <cell r="D138">
            <v>20917.559117699999</v>
          </cell>
        </row>
        <row r="139">
          <cell r="A139" t="str">
            <v>eq.044b</v>
          </cell>
          <cell r="B139" t="str">
            <v>regla vibradora 8 H.P.</v>
          </cell>
          <cell r="C139" t="str">
            <v>u</v>
          </cell>
          <cell r="D139">
            <v>90522.98000000001</v>
          </cell>
        </row>
        <row r="141">
          <cell r="A141" t="str">
            <v>eq.048</v>
          </cell>
          <cell r="B141" t="str">
            <v>rodillo neumático de arrastre</v>
          </cell>
          <cell r="C141" t="str">
            <v>u</v>
          </cell>
          <cell r="D141">
            <v>282100.6204406349</v>
          </cell>
        </row>
        <row r="143">
          <cell r="A143" t="str">
            <v>eq.050</v>
          </cell>
          <cell r="B143" t="str">
            <v>rodillo pata de cabra de arrastre</v>
          </cell>
          <cell r="C143" t="str">
            <v>u</v>
          </cell>
          <cell r="D143">
            <v>183253.78054460994</v>
          </cell>
        </row>
        <row r="145">
          <cell r="A145" t="str">
            <v>eq.052</v>
          </cell>
          <cell r="B145" t="str">
            <v>rodillo vibrador de arrastre 60 H.P.</v>
          </cell>
          <cell r="C145" t="str">
            <v>u</v>
          </cell>
          <cell r="D145">
            <v>207687.41539845715</v>
          </cell>
        </row>
        <row r="147">
          <cell r="A147" t="str">
            <v>eq.054</v>
          </cell>
          <cell r="B147" t="str">
            <v>tanque acoplado 10000 litros</v>
          </cell>
          <cell r="C147" t="str">
            <v>u</v>
          </cell>
          <cell r="D147">
            <v>92068.894231712722</v>
          </cell>
        </row>
        <row r="148">
          <cell r="A148" t="str">
            <v>eq.055</v>
          </cell>
          <cell r="B148" t="str">
            <v>tanque acoplado 10000 litros</v>
          </cell>
          <cell r="C148" t="str">
            <v>h</v>
          </cell>
          <cell r="D148">
            <v>118684.76171037959</v>
          </cell>
        </row>
        <row r="149">
          <cell r="A149" t="str">
            <v>eq.058b</v>
          </cell>
          <cell r="B149" t="str">
            <v>tractor engomado 100 H.P.</v>
          </cell>
          <cell r="C149" t="str">
            <v>u</v>
          </cell>
          <cell r="D149">
            <v>1075922.5922592261</v>
          </cell>
        </row>
        <row r="151">
          <cell r="A151" t="str">
            <v>eq.060b</v>
          </cell>
          <cell r="B151" t="str">
            <v>vibrador inmersión a nafta 4 H.P.</v>
          </cell>
          <cell r="C151" t="str">
            <v>u</v>
          </cell>
          <cell r="D151">
            <v>23084.640458801176</v>
          </cell>
        </row>
        <row r="153">
          <cell r="A153" t="str">
            <v>eq.062</v>
          </cell>
          <cell r="B153" t="str">
            <v>martillo neumático</v>
          </cell>
          <cell r="C153" t="str">
            <v>u</v>
          </cell>
          <cell r="D153">
            <v>28130.428104009901</v>
          </cell>
        </row>
        <row r="157">
          <cell r="A157" t="str">
            <v>eq.066b</v>
          </cell>
          <cell r="B157" t="str">
            <v>motocompresor tipo P185 WR</v>
          </cell>
          <cell r="C157" t="str">
            <v>u</v>
          </cell>
          <cell r="D157">
            <v>223552.80528052806</v>
          </cell>
        </row>
        <row r="161">
          <cell r="A161" t="str">
            <v>eq.070b</v>
          </cell>
          <cell r="B161" t="str">
            <v>equipo regador de agua  cap. 6000 lt</v>
          </cell>
          <cell r="C161" t="str">
            <v>u</v>
          </cell>
          <cell r="D161">
            <v>172850.53454838047</v>
          </cell>
        </row>
        <row r="162">
          <cell r="D162">
            <v>923.96694214876038</v>
          </cell>
        </row>
        <row r="163">
          <cell r="A163" t="str">
            <v>eq.072b</v>
          </cell>
          <cell r="B163" t="str">
            <v>equipo regador de asfalto cap 5000 lt</v>
          </cell>
          <cell r="C163" t="str">
            <v>u</v>
          </cell>
          <cell r="D163">
            <v>479397.45375580649</v>
          </cell>
        </row>
        <row r="165">
          <cell r="A165" t="str">
            <v>eq.074b</v>
          </cell>
          <cell r="B165" t="str">
            <v>barredora sopladora</v>
          </cell>
          <cell r="C165" t="str">
            <v>u</v>
          </cell>
          <cell r="D165">
            <v>335397.38973784231</v>
          </cell>
        </row>
        <row r="167">
          <cell r="A167" t="str">
            <v>eq.076</v>
          </cell>
          <cell r="B167" t="str">
            <v>Compactadora de Suelo Rodillo Liso 145 HP CS 533 D</v>
          </cell>
          <cell r="C167" t="str">
            <v>u</v>
          </cell>
          <cell r="D167">
            <v>1256956.5</v>
          </cell>
        </row>
        <row r="169">
          <cell r="A169" t="str">
            <v>eq.078</v>
          </cell>
          <cell r="B169" t="str">
            <v>camioneta pick up cabina simple</v>
          </cell>
          <cell r="C169" t="str">
            <v>u</v>
          </cell>
          <cell r="D169">
            <v>281292.9626295963</v>
          </cell>
        </row>
        <row r="171">
          <cell r="A171" t="str">
            <v>eq.080</v>
          </cell>
          <cell r="B171" t="str">
            <v>nafta super</v>
          </cell>
          <cell r="C171" t="str">
            <v>l</v>
          </cell>
          <cell r="D171">
            <v>11.06611570247934</v>
          </cell>
        </row>
        <row r="172">
          <cell r="A172" t="str">
            <v>eq.082</v>
          </cell>
          <cell r="B172" t="str">
            <v>rastra de disco DUMAIRE R-10(TATU) de 40 x 26"</v>
          </cell>
          <cell r="C172" t="str">
            <v>u</v>
          </cell>
          <cell r="D172">
            <v>263003.300330033</v>
          </cell>
        </row>
        <row r="176">
          <cell r="A176" t="str">
            <v>eq.086</v>
          </cell>
          <cell r="B176" t="str">
            <v>vibrador de placa Waker BPS</v>
          </cell>
          <cell r="C176" t="str">
            <v>u</v>
          </cell>
          <cell r="D176">
            <v>47261.054597327638</v>
          </cell>
        </row>
        <row r="178">
          <cell r="A178" t="str">
            <v>eq.088</v>
          </cell>
          <cell r="B178" t="str">
            <v xml:space="preserve">planta de asfalto 80 Tn/h c/filtro de manga </v>
          </cell>
          <cell r="C178" t="str">
            <v>u</v>
          </cell>
          <cell r="D178">
            <v>4951199.4436312951</v>
          </cell>
        </row>
        <row r="179">
          <cell r="A179" t="str">
            <v>eq.089</v>
          </cell>
          <cell r="B179" t="str">
            <v xml:space="preserve">planta de asfalto 80 Tn/h c/filtro de manga </v>
          </cell>
          <cell r="C179" t="str">
            <v>h</v>
          </cell>
          <cell r="D179">
            <v>8335973.1175303068</v>
          </cell>
        </row>
        <row r="180">
          <cell r="A180" t="str">
            <v>eq.090</v>
          </cell>
          <cell r="B180" t="str">
            <v>Grúa hidráulica Hidrogrubert N 10000 - Tm</v>
          </cell>
          <cell r="C180" t="str">
            <v>u</v>
          </cell>
          <cell r="D180">
            <v>310414.29934848699</v>
          </cell>
        </row>
        <row r="181">
          <cell r="A181" t="str">
            <v>eq.100</v>
          </cell>
          <cell r="B181" t="str">
            <v>Grúa hidráulica Hidrogrubert N 10000 - Tm</v>
          </cell>
          <cell r="C181" t="str">
            <v>h</v>
          </cell>
          <cell r="D181">
            <v>517.06828701477741</v>
          </cell>
        </row>
        <row r="182">
          <cell r="A182" t="str">
            <v>eq.102</v>
          </cell>
          <cell r="B182" t="str">
            <v>terminadora de asfalto CIBER SA 115 CR serie 135</v>
          </cell>
          <cell r="C182" t="str">
            <v>u</v>
          </cell>
          <cell r="D182">
            <v>2262158.1185139972</v>
          </cell>
        </row>
        <row r="183">
          <cell r="A183" t="str">
            <v>eq.103</v>
          </cell>
          <cell r="B183" t="str">
            <v>terminadora de asfalto CIBER 115CR serie 135</v>
          </cell>
          <cell r="C183" t="str">
            <v>h</v>
          </cell>
          <cell r="D183">
            <v>3842089.1230191598</v>
          </cell>
        </row>
        <row r="184">
          <cell r="A184" t="str">
            <v>eq.104</v>
          </cell>
          <cell r="B184" t="str">
            <v>retroexcavadora s/oruga 140 HP 0,80m3 (CAT 320)</v>
          </cell>
          <cell r="C184" t="str">
            <v>u</v>
          </cell>
          <cell r="D184">
            <v>1820610.0000000002</v>
          </cell>
        </row>
        <row r="185">
          <cell r="A185" t="str">
            <v>eq.105</v>
          </cell>
          <cell r="B185" t="str">
            <v>retroexcavadora s/oruga 140 HP 0,80m3</v>
          </cell>
          <cell r="C185" t="str">
            <v>h</v>
          </cell>
          <cell r="D185">
            <v>567.8081516198348</v>
          </cell>
        </row>
        <row r="186">
          <cell r="A186" t="str">
            <v>eq.106</v>
          </cell>
          <cell r="B186" t="str">
            <v>camión M. Benz 1218-42</v>
          </cell>
          <cell r="C186" t="str">
            <v>u</v>
          </cell>
          <cell r="D186">
            <v>725000</v>
          </cell>
        </row>
        <row r="187">
          <cell r="A187" t="str">
            <v>eq.107</v>
          </cell>
          <cell r="B187" t="str">
            <v>camión M. Benz 1620-45</v>
          </cell>
          <cell r="C187" t="str">
            <v>u</v>
          </cell>
          <cell r="D187">
            <v>823668.30016334972</v>
          </cell>
        </row>
        <row r="188">
          <cell r="A188" t="str">
            <v>eq.108</v>
          </cell>
          <cell r="B188" t="str">
            <v>cubierta 900x20 c/tacos</v>
          </cell>
          <cell r="C188" t="str">
            <v>u</v>
          </cell>
          <cell r="D188">
            <v>5768.7405028583735</v>
          </cell>
        </row>
        <row r="189">
          <cell r="A189" t="str">
            <v>eq.109</v>
          </cell>
          <cell r="B189" t="str">
            <v>cubierta 1000x20 c/tacos</v>
          </cell>
          <cell r="C189" t="str">
            <v>u</v>
          </cell>
          <cell r="D189">
            <v>6781.5228584413553</v>
          </cell>
        </row>
        <row r="190">
          <cell r="A190" t="str">
            <v>eq.110</v>
          </cell>
          <cell r="B190" t="str">
            <v>cubierta 1100x20 c/tacos</v>
          </cell>
          <cell r="C190" t="str">
            <v>u</v>
          </cell>
          <cell r="D190">
            <v>7497.1643861638195</v>
          </cell>
        </row>
        <row r="191">
          <cell r="A191" t="str">
            <v>eq.111</v>
          </cell>
          <cell r="B191" t="str">
            <v>equipo acoplado p/camion 1218-42</v>
          </cell>
          <cell r="C191" t="str">
            <v>u</v>
          </cell>
          <cell r="D191">
            <v>124575.31730928198</v>
          </cell>
        </row>
        <row r="192">
          <cell r="A192" t="str">
            <v>eq.112</v>
          </cell>
          <cell r="B192" t="str">
            <v>equipo acoplado p/camion 1620-45</v>
          </cell>
          <cell r="C192" t="str">
            <v>u</v>
          </cell>
          <cell r="D192">
            <v>124575.31730928198</v>
          </cell>
        </row>
        <row r="193">
          <cell r="A193" t="str">
            <v>eq.200</v>
          </cell>
          <cell r="B193" t="str">
            <v>matafuegos 5 kg tipo ABC</v>
          </cell>
          <cell r="C193" t="str">
            <v>u</v>
          </cell>
          <cell r="D193">
            <v>1115.702479338843</v>
          </cell>
        </row>
        <row r="194">
          <cell r="A194" t="str">
            <v>fi.023</v>
          </cell>
          <cell r="B194" t="str">
            <v xml:space="preserve">tasa cartera general BNA </v>
          </cell>
          <cell r="C194" t="str">
            <v>%</v>
          </cell>
          <cell r="D194">
            <v>19.04</v>
          </cell>
        </row>
        <row r="195">
          <cell r="A195" t="str">
            <v>fi.024</v>
          </cell>
          <cell r="B195" t="str">
            <v>cotización dólar promed. mensual</v>
          </cell>
          <cell r="C195" t="str">
            <v>$</v>
          </cell>
          <cell r="D195">
            <v>9.1849999999999987</v>
          </cell>
        </row>
        <row r="196">
          <cell r="A196" t="str">
            <v>fi.025</v>
          </cell>
          <cell r="B196" t="str">
            <v>tasa comerc. y financ. eq. Importado</v>
          </cell>
          <cell r="C196" t="str">
            <v>%</v>
          </cell>
          <cell r="D196">
            <v>12.321999999999999</v>
          </cell>
        </row>
        <row r="197">
          <cell r="A197" t="str">
            <v>fi.026</v>
          </cell>
          <cell r="B197" t="str">
            <v>derechos de aprobación C.Profes.</v>
          </cell>
          <cell r="C197" t="str">
            <v>u</v>
          </cell>
          <cell r="D197">
            <v>130</v>
          </cell>
        </row>
        <row r="198">
          <cell r="A198" t="str">
            <v>fi.027</v>
          </cell>
          <cell r="B198" t="str">
            <v xml:space="preserve">copia xerox de planos </v>
          </cell>
          <cell r="C198" t="str">
            <v>m2</v>
          </cell>
          <cell r="D198">
            <v>35.537190082644628</v>
          </cell>
        </row>
        <row r="199">
          <cell r="A199" t="str">
            <v>fi.028</v>
          </cell>
          <cell r="B199" t="str">
            <v>seguro 1218-42($/año)</v>
          </cell>
          <cell r="C199" t="str">
            <v>u</v>
          </cell>
          <cell r="D199">
            <v>12580.964707000001</v>
          </cell>
        </row>
        <row r="200">
          <cell r="A200" t="str">
            <v>fi.029</v>
          </cell>
          <cell r="B200" t="str">
            <v>seguro 1620-45($/año)</v>
          </cell>
          <cell r="C200" t="str">
            <v>u</v>
          </cell>
          <cell r="D200">
            <v>14175.309600000001</v>
          </cell>
        </row>
        <row r="201">
          <cell r="A201" t="str">
            <v>fo.010</v>
          </cell>
          <cell r="B201" t="str">
            <v>árboles para forestación - fresno</v>
          </cell>
          <cell r="C201" t="str">
            <v>u</v>
          </cell>
          <cell r="D201">
            <v>99.960000000000008</v>
          </cell>
        </row>
        <row r="202">
          <cell r="A202" t="str">
            <v>fo.020</v>
          </cell>
          <cell r="B202" t="str">
            <v>mantillo</v>
          </cell>
          <cell r="C202" t="str">
            <v>bolsa</v>
          </cell>
          <cell r="D202">
            <v>27.54</v>
          </cell>
        </row>
        <row r="203">
          <cell r="A203" t="str">
            <v>ga.005</v>
          </cell>
          <cell r="B203" t="str">
            <v>Pegamento p/polyguard 1 litro</v>
          </cell>
          <cell r="C203" t="str">
            <v>u</v>
          </cell>
          <cell r="D203">
            <v>335.65289256198349</v>
          </cell>
        </row>
        <row r="204">
          <cell r="A204" t="str">
            <v>ga.008</v>
          </cell>
          <cell r="B204" t="str">
            <v>Sombrerete chapa aprobado de 100 c/tornillos</v>
          </cell>
          <cell r="C204" t="str">
            <v>u</v>
          </cell>
          <cell r="D204">
            <v>119.22401278319917</v>
          </cell>
        </row>
        <row r="205">
          <cell r="A205" t="str">
            <v>ga.010</v>
          </cell>
          <cell r="B205" t="str">
            <v>caño de chapa galvanizada</v>
          </cell>
          <cell r="C205" t="str">
            <v>m</v>
          </cell>
          <cell r="D205">
            <v>60.080208777692626</v>
          </cell>
        </row>
        <row r="206">
          <cell r="A206" t="str">
            <v>ga.011</v>
          </cell>
          <cell r="B206" t="str">
            <v>componentes epoxi x 1/4lt.</v>
          </cell>
          <cell r="C206" t="str">
            <v>u</v>
          </cell>
          <cell r="D206">
            <v>91.723297416047799</v>
          </cell>
        </row>
        <row r="207">
          <cell r="A207" t="str">
            <v>ga.020</v>
          </cell>
          <cell r="B207" t="str">
            <v>gabinete medidor gas</v>
          </cell>
          <cell r="C207" t="str">
            <v>u</v>
          </cell>
          <cell r="D207">
            <v>466.52475164871868</v>
          </cell>
        </row>
        <row r="208">
          <cell r="A208" t="str">
            <v>ga.113</v>
          </cell>
          <cell r="B208" t="str">
            <v>calefactor TB 3800 calorias</v>
          </cell>
          <cell r="C208" t="str">
            <v>u</v>
          </cell>
          <cell r="D208">
            <v>1806.1239669421486</v>
          </cell>
        </row>
        <row r="209">
          <cell r="A209" t="str">
            <v>ga.114</v>
          </cell>
          <cell r="B209" t="str">
            <v>calefón 14 litros blanco</v>
          </cell>
          <cell r="C209" t="str">
            <v>u</v>
          </cell>
          <cell r="D209">
            <v>2659.9390501384128</v>
          </cell>
        </row>
        <row r="210">
          <cell r="A210" t="str">
            <v>ga.116</v>
          </cell>
          <cell r="B210" t="str">
            <v>cocina 4 hornallas</v>
          </cell>
          <cell r="C210" t="str">
            <v>u</v>
          </cell>
          <cell r="D210">
            <v>3198.0974472201106</v>
          </cell>
        </row>
        <row r="211">
          <cell r="A211" t="str">
            <v>ga.126</v>
          </cell>
          <cell r="B211" t="str">
            <v>regulador y flexible p/gas natural</v>
          </cell>
          <cell r="C211" t="str">
            <v>u</v>
          </cell>
          <cell r="D211">
            <v>330.98466762775848</v>
          </cell>
        </row>
        <row r="212">
          <cell r="A212" t="str">
            <v>ga.137</v>
          </cell>
          <cell r="B212" t="str">
            <v>llave p/gas cromada 1/2"</v>
          </cell>
          <cell r="C212" t="str">
            <v>u</v>
          </cell>
          <cell r="D212">
            <v>186.14650825862978</v>
          </cell>
        </row>
        <row r="213">
          <cell r="A213" t="str">
            <v>ga.138</v>
          </cell>
          <cell r="B213" t="str">
            <v>llave p/gas cromada 3/4"</v>
          </cell>
          <cell r="C213" t="str">
            <v>u</v>
          </cell>
          <cell r="D213">
            <v>263.42785812805033</v>
          </cell>
        </row>
        <row r="214">
          <cell r="A214" t="str">
            <v>ga.150</v>
          </cell>
          <cell r="B214" t="str">
            <v>caño extruído 19 mm</v>
          </cell>
          <cell r="C214" t="str">
            <v>m</v>
          </cell>
          <cell r="D214">
            <v>37.803290147798663</v>
          </cell>
        </row>
        <row r="215">
          <cell r="A215" t="str">
            <v>ga.152</v>
          </cell>
          <cell r="B215" t="str">
            <v>Caño epoxi 13 mm</v>
          </cell>
          <cell r="C215" t="str">
            <v>m</v>
          </cell>
          <cell r="D215">
            <v>34.033601503934342</v>
          </cell>
        </row>
        <row r="216">
          <cell r="A216" t="str">
            <v>ga.153</v>
          </cell>
          <cell r="B216" t="str">
            <v>caño epoxi 19 mm</v>
          </cell>
          <cell r="C216" t="str">
            <v>m</v>
          </cell>
          <cell r="D216">
            <v>36.848165928828116</v>
          </cell>
        </row>
        <row r="217">
          <cell r="A217" t="str">
            <v>ga.156</v>
          </cell>
          <cell r="B217" t="str">
            <v>caño epoxi 25 mm</v>
          </cell>
          <cell r="C217" t="str">
            <v>m</v>
          </cell>
          <cell r="D217">
            <v>54.660842169669117</v>
          </cell>
        </row>
        <row r="218">
          <cell r="A218" t="str">
            <v>ga.159</v>
          </cell>
          <cell r="B218" t="str">
            <v>codo epoxi 13 mm</v>
          </cell>
          <cell r="C218" t="str">
            <v>u</v>
          </cell>
          <cell r="D218">
            <v>12.0374033730667</v>
          </cell>
        </row>
        <row r="219">
          <cell r="A219" t="str">
            <v>ga.160</v>
          </cell>
          <cell r="B219" t="str">
            <v>codo epoxi 19 mm</v>
          </cell>
          <cell r="C219" t="str">
            <v>u</v>
          </cell>
          <cell r="D219">
            <v>14.798668715168105</v>
          </cell>
        </row>
        <row r="220">
          <cell r="A220" t="str">
            <v>ga.161</v>
          </cell>
          <cell r="B220" t="str">
            <v>LLAVE PASO GAS BRONCE ½"</v>
          </cell>
          <cell r="C220" t="str">
            <v>u</v>
          </cell>
          <cell r="D220">
            <v>31.359319882582511</v>
          </cell>
        </row>
        <row r="221">
          <cell r="A221" t="str">
            <v>ga.162</v>
          </cell>
          <cell r="B221" t="str">
            <v>LLAVE PASO GAS BRONCE 3/4"</v>
          </cell>
          <cell r="C221" t="str">
            <v>u</v>
          </cell>
          <cell r="D221">
            <v>235.74531404251545</v>
          </cell>
        </row>
        <row r="222">
          <cell r="A222" t="str">
            <v>ga.164</v>
          </cell>
          <cell r="B222" t="str">
            <v>CAÑO EPOXI 13 MM</v>
          </cell>
          <cell r="C222" t="str">
            <v>m</v>
          </cell>
          <cell r="D222">
            <v>58.754462986568022</v>
          </cell>
        </row>
        <row r="223">
          <cell r="A223" t="str">
            <v>ga.165</v>
          </cell>
          <cell r="B223" t="str">
            <v xml:space="preserve">CODOS HH 90° EPOXI 1/2"     </v>
          </cell>
          <cell r="C223" t="str">
            <v>u</v>
          </cell>
          <cell r="D223">
            <v>58.754462986568022</v>
          </cell>
        </row>
        <row r="224">
          <cell r="A224" t="str">
            <v>ga.166</v>
          </cell>
          <cell r="B224" t="str">
            <v xml:space="preserve">CODOS HH 90° EPOXI 3/4"      </v>
          </cell>
          <cell r="C224" t="str">
            <v>u</v>
          </cell>
          <cell r="D224">
            <v>12.04</v>
          </cell>
        </row>
        <row r="225">
          <cell r="A225" t="str">
            <v>ga.167</v>
          </cell>
          <cell r="B225" t="str">
            <v>NIPLES EPOXI DE 10 CM. 3/4    73022 L.T</v>
          </cell>
          <cell r="C225" t="str">
            <v>u</v>
          </cell>
          <cell r="D225">
            <v>6.123966942148761</v>
          </cell>
        </row>
        <row r="226">
          <cell r="A226" t="str">
            <v>ga.168</v>
          </cell>
          <cell r="B226" t="str">
            <v>TEES RED. EPOXI 3/4"*1/2"     73235</v>
          </cell>
          <cell r="C226" t="str">
            <v>u</v>
          </cell>
          <cell r="D226">
            <v>23.905668372033734</v>
          </cell>
        </row>
        <row r="227">
          <cell r="A227" t="str">
            <v>ga.169</v>
          </cell>
          <cell r="B227" t="str">
            <v>BUJES RED. EPOXI 3/4*1/2      73289</v>
          </cell>
          <cell r="C227" t="str">
            <v>u</v>
          </cell>
          <cell r="D227">
            <v>16.938842395221531</v>
          </cell>
        </row>
        <row r="228">
          <cell r="A228" t="str">
            <v>ga.170</v>
          </cell>
          <cell r="B228" t="str">
            <v>TAPON MACHO EPOXI DE 1/2      73340 L.T</v>
          </cell>
          <cell r="C228" t="str">
            <v>u</v>
          </cell>
          <cell r="D228">
            <v>26.929611875767655</v>
          </cell>
        </row>
        <row r="229">
          <cell r="A229" t="str">
            <v>ga.171</v>
          </cell>
          <cell r="B229" t="str">
            <v>TAPON MACHO EPOXI DE 3/4      73342 L.T</v>
          </cell>
          <cell r="C229" t="str">
            <v>u</v>
          </cell>
          <cell r="D229">
            <v>37.972035256887629</v>
          </cell>
        </row>
        <row r="230">
          <cell r="A230" t="str">
            <v>ga.172</v>
          </cell>
          <cell r="B230" t="str">
            <v>POLYGUARD 660 DE 0,05 X 10 MTS.</v>
          </cell>
          <cell r="C230" t="str">
            <v>u</v>
          </cell>
          <cell r="D230">
            <v>73.32231404958678</v>
          </cell>
        </row>
        <row r="231">
          <cell r="A231" t="str">
            <v>ga.174</v>
          </cell>
          <cell r="B231" t="str">
            <v>SOMBRERETE CHAPA APROBADO DE 100 C/TORN.</v>
          </cell>
          <cell r="C231" t="str">
            <v>u</v>
          </cell>
          <cell r="D231">
            <v>284.75675900923432</v>
          </cell>
        </row>
        <row r="232">
          <cell r="A232" t="str">
            <v>ga.180</v>
          </cell>
          <cell r="B232" t="str">
            <v>buje reduccion epoxi 3/4" x 1/2"</v>
          </cell>
          <cell r="C232" t="str">
            <v>u</v>
          </cell>
          <cell r="D232">
            <v>9.7526225331216772</v>
          </cell>
        </row>
        <row r="233">
          <cell r="A233" t="str">
            <v>ga.200</v>
          </cell>
          <cell r="B233" t="str">
            <v>tapon macho epoxi 3/4"</v>
          </cell>
          <cell r="C233" t="str">
            <v>u</v>
          </cell>
          <cell r="D233">
            <v>11.818602587196585</v>
          </cell>
        </row>
        <row r="234">
          <cell r="A234" t="str">
            <v>ga.201</v>
          </cell>
          <cell r="B234" t="str">
            <v>tapon macho epoxi 1/2"</v>
          </cell>
          <cell r="C234" t="str">
            <v>u</v>
          </cell>
          <cell r="D234">
            <v>7.4975184561051611</v>
          </cell>
        </row>
        <row r="235">
          <cell r="A235" t="str">
            <v>la.001</v>
          </cell>
          <cell r="B235" t="str">
            <v>ladrillo común de 1ra.calidad</v>
          </cell>
          <cell r="C235" t="str">
            <v>mil</v>
          </cell>
          <cell r="D235">
            <v>2479.3388429752067</v>
          </cell>
        </row>
        <row r="236">
          <cell r="A236" t="str">
            <v>la.002</v>
          </cell>
          <cell r="B236" t="str">
            <v>ladrillo hueco 8T  12x18x30</v>
          </cell>
          <cell r="C236" t="str">
            <v>u</v>
          </cell>
          <cell r="D236">
            <v>6.0045486158153825</v>
          </cell>
        </row>
        <row r="237">
          <cell r="A237" t="str">
            <v>la.006</v>
          </cell>
          <cell r="B237" t="str">
            <v>ladrillo hueco 6T  8x18x30</v>
          </cell>
          <cell r="C237" t="str">
            <v>u</v>
          </cell>
          <cell r="D237">
            <v>4.6478244126173687</v>
          </cell>
        </row>
        <row r="238">
          <cell r="A238" t="str">
            <v>la.008</v>
          </cell>
          <cell r="B238" t="str">
            <v>ladrillo hueco 9T 18x18x30</v>
          </cell>
          <cell r="C238" t="str">
            <v>u</v>
          </cell>
          <cell r="D238">
            <v>8.0921876125164331</v>
          </cell>
        </row>
        <row r="239">
          <cell r="A239" t="str">
            <v>la.009</v>
          </cell>
          <cell r="B239" t="str">
            <v>ladrillo hueco portante 18x 18x30</v>
          </cell>
          <cell r="C239" t="str">
            <v>u</v>
          </cell>
          <cell r="D239">
            <v>9.41</v>
          </cell>
        </row>
        <row r="240">
          <cell r="A240" t="str">
            <v>la.010</v>
          </cell>
          <cell r="B240" t="str">
            <v>bovedilla cerámica para viguetas 12,5x40x25</v>
          </cell>
          <cell r="C240" t="str">
            <v>u</v>
          </cell>
          <cell r="D240">
            <v>10.45</v>
          </cell>
        </row>
        <row r="241">
          <cell r="A241" t="str">
            <v>li.001</v>
          </cell>
          <cell r="B241" t="str">
            <v>adhesivo p/piso cerámico</v>
          </cell>
          <cell r="C241" t="str">
            <v>kg</v>
          </cell>
          <cell r="D241">
            <v>2.8650398373170658</v>
          </cell>
        </row>
        <row r="242">
          <cell r="A242" t="str">
            <v>li.004</v>
          </cell>
          <cell r="B242" t="str">
            <v>cal hidratada en bolsa</v>
          </cell>
          <cell r="C242" t="str">
            <v>kg</v>
          </cell>
          <cell r="D242">
            <v>2.1813942660216723</v>
          </cell>
        </row>
        <row r="243">
          <cell r="A243" t="str">
            <v>li.005</v>
          </cell>
          <cell r="B243" t="str">
            <v>cemento blanco</v>
          </cell>
          <cell r="C243" t="str">
            <v>bolsa</v>
          </cell>
          <cell r="D243">
            <v>107.98589366868974</v>
          </cell>
        </row>
        <row r="244">
          <cell r="A244" t="str">
            <v>li.006</v>
          </cell>
          <cell r="B244" t="str">
            <v>cemento Portland</v>
          </cell>
          <cell r="C244" t="str">
            <v>kg</v>
          </cell>
          <cell r="D244">
            <v>2.5607610001249776</v>
          </cell>
        </row>
        <row r="246">
          <cell r="A246" t="str">
            <v>li.009</v>
          </cell>
          <cell r="B246" t="str">
            <v>yeso blanco</v>
          </cell>
          <cell r="C246" t="str">
            <v>kg</v>
          </cell>
          <cell r="D246">
            <v>4.6301215236813444</v>
          </cell>
        </row>
        <row r="247">
          <cell r="A247" t="str">
            <v>ma.001</v>
          </cell>
          <cell r="B247" t="str">
            <v>madera 1ra. pino nacional cepillada</v>
          </cell>
          <cell r="C247" t="str">
            <v>m2</v>
          </cell>
          <cell r="D247">
            <v>144.43</v>
          </cell>
        </row>
        <row r="248">
          <cell r="A248" t="str">
            <v>ma.002</v>
          </cell>
          <cell r="B248" t="str">
            <v>tirante pino 3"x3" s/cepillar</v>
          </cell>
          <cell r="C248" t="str">
            <v>m</v>
          </cell>
          <cell r="D248">
            <v>29.752066115702483</v>
          </cell>
        </row>
        <row r="249">
          <cell r="A249" t="str">
            <v>ma.003</v>
          </cell>
          <cell r="B249" t="str">
            <v>madera machimbrada pino 1"x6"</v>
          </cell>
          <cell r="C249" t="str">
            <v>m2</v>
          </cell>
          <cell r="D249">
            <v>150.82644628099175</v>
          </cell>
        </row>
        <row r="250">
          <cell r="A250" t="str">
            <v>ma.004</v>
          </cell>
          <cell r="B250" t="str">
            <v>madera machimbrada pino 3/4"</v>
          </cell>
          <cell r="C250" t="str">
            <v>m2</v>
          </cell>
          <cell r="D250">
            <v>115.70247933884298</v>
          </cell>
        </row>
        <row r="251">
          <cell r="A251" t="str">
            <v>ma.006</v>
          </cell>
          <cell r="B251" t="str">
            <v>madera 1" pino nacional s/cepillar</v>
          </cell>
          <cell r="C251" t="str">
            <v>m2</v>
          </cell>
          <cell r="D251">
            <v>115.2892561983471</v>
          </cell>
        </row>
        <row r="252">
          <cell r="A252" t="str">
            <v>ma.006</v>
          </cell>
          <cell r="B252" t="str">
            <v>madera 1ra. pino nacional s/cepillar</v>
          </cell>
          <cell r="C252" t="str">
            <v>m2</v>
          </cell>
          <cell r="D252">
            <v>115.2892561983471</v>
          </cell>
        </row>
        <row r="253">
          <cell r="A253" t="str">
            <v>ma.007</v>
          </cell>
          <cell r="B253" t="str">
            <v>madera machimbrada pino 1/2"</v>
          </cell>
          <cell r="C253" t="str">
            <v>m2</v>
          </cell>
          <cell r="D253">
            <v>75.619834710743802</v>
          </cell>
        </row>
        <row r="254">
          <cell r="A254" t="str">
            <v>ma.008</v>
          </cell>
          <cell r="B254" t="str">
            <v>zocalo pino 7 cm</v>
          </cell>
          <cell r="C254" t="str">
            <v>m</v>
          </cell>
          <cell r="D254">
            <v>13.741026802334224</v>
          </cell>
        </row>
        <row r="255">
          <cell r="A255" t="str">
            <v>ma.010</v>
          </cell>
          <cell r="B255" t="str">
            <v>tirante pino 3x6"</v>
          </cell>
          <cell r="C255" t="str">
            <v>m</v>
          </cell>
          <cell r="D255">
            <v>67</v>
          </cell>
        </row>
        <row r="256">
          <cell r="A256" t="str">
            <v>ma.011</v>
          </cell>
          <cell r="B256" t="str">
            <v>fenólicos 15 mm. (1,60 x 2,20 m)</v>
          </cell>
          <cell r="C256" t="str">
            <v>m2</v>
          </cell>
          <cell r="D256">
            <v>176.33186584216713</v>
          </cell>
        </row>
        <row r="257">
          <cell r="A257" t="str">
            <v>ma.012</v>
          </cell>
          <cell r="B257" t="str">
            <v>fenólicos 18 mm. (1,60 x 2,20 m)</v>
          </cell>
          <cell r="C257" t="str">
            <v>m2</v>
          </cell>
          <cell r="D257">
            <v>240.47124779459767</v>
          </cell>
        </row>
        <row r="258">
          <cell r="A258" t="str">
            <v>ma.015</v>
          </cell>
          <cell r="B258" t="str">
            <v>listones pino 1x2"</v>
          </cell>
          <cell r="C258" t="str">
            <v>m</v>
          </cell>
          <cell r="D258">
            <v>6.8181818181818183</v>
          </cell>
        </row>
        <row r="259">
          <cell r="A259" t="str">
            <v>ma.016</v>
          </cell>
          <cell r="B259" t="str">
            <v>madera dura 11/2"x2" cepillada</v>
          </cell>
          <cell r="C259" t="str">
            <v>m</v>
          </cell>
          <cell r="D259">
            <v>41.32231404958678</v>
          </cell>
        </row>
        <row r="260">
          <cell r="A260" t="str">
            <v>ma.017</v>
          </cell>
          <cell r="B260" t="str">
            <v xml:space="preserve">madera dura 11/2" </v>
          </cell>
          <cell r="C260" t="str">
            <v>m2</v>
          </cell>
          <cell r="D260">
            <v>481.27271424373231</v>
          </cell>
        </row>
        <row r="261">
          <cell r="A261" t="str">
            <v>ma.018</v>
          </cell>
          <cell r="B261" t="str">
            <v>madera dura 3"x3"</v>
          </cell>
          <cell r="C261" t="str">
            <v>m</v>
          </cell>
          <cell r="D261">
            <v>61.435484719373171</v>
          </cell>
        </row>
        <row r="262">
          <cell r="A262" t="str">
            <v>ma.020</v>
          </cell>
          <cell r="B262" t="str">
            <v>tirante pino 2x3"</v>
          </cell>
          <cell r="C262" t="str">
            <v>m</v>
          </cell>
          <cell r="D262">
            <v>25.289256198347111</v>
          </cell>
        </row>
        <row r="263">
          <cell r="A263" t="str">
            <v>ma.021</v>
          </cell>
          <cell r="B263" t="str">
            <v>poste de quebracho entero 2,40m</v>
          </cell>
          <cell r="C263" t="str">
            <v>u</v>
          </cell>
          <cell r="D263">
            <v>396.35</v>
          </cell>
        </row>
        <row r="264">
          <cell r="A264" t="str">
            <v>ma.022</v>
          </cell>
          <cell r="B264" t="str">
            <v>medio  poste de quebracho 2,20</v>
          </cell>
          <cell r="C264" t="str">
            <v>u</v>
          </cell>
          <cell r="D264">
            <v>214.85</v>
          </cell>
        </row>
        <row r="265">
          <cell r="A265" t="str">
            <v>ma.023</v>
          </cell>
          <cell r="B265" t="str">
            <v>varillones de 1,40 mts.</v>
          </cell>
          <cell r="C265" t="str">
            <v>u</v>
          </cell>
          <cell r="D265">
            <v>13.190495926662773</v>
          </cell>
        </row>
        <row r="266">
          <cell r="A266" t="str">
            <v>ma.024</v>
          </cell>
          <cell r="B266" t="str">
            <v>varillas de 1,20 mts.</v>
          </cell>
          <cell r="C266" t="str">
            <v>u</v>
          </cell>
          <cell r="D266">
            <v>11.309396680423053</v>
          </cell>
        </row>
        <row r="267">
          <cell r="A267" t="str">
            <v>ma.025</v>
          </cell>
          <cell r="B267" t="str">
            <v>tranqueras 1,50 altox6,00 ancho</v>
          </cell>
          <cell r="C267" t="str">
            <v>u</v>
          </cell>
          <cell r="D267">
            <v>7517.63</v>
          </cell>
        </row>
        <row r="268">
          <cell r="A268" t="str">
            <v>ma.026</v>
          </cell>
          <cell r="B268" t="str">
            <v>tablones pino 2"x15"</v>
          </cell>
          <cell r="C268" t="str">
            <v>m2</v>
          </cell>
          <cell r="D268">
            <v>381.21538461538307</v>
          </cell>
        </row>
        <row r="269">
          <cell r="A269" t="str">
            <v>mo.001</v>
          </cell>
          <cell r="B269" t="str">
            <v>oficial especializado</v>
          </cell>
          <cell r="C269" t="str">
            <v>h</v>
          </cell>
          <cell r="D269">
            <v>96.15</v>
          </cell>
        </row>
        <row r="270">
          <cell r="A270" t="str">
            <v>mo.002</v>
          </cell>
          <cell r="B270" t="str">
            <v>oficial</v>
          </cell>
          <cell r="C270" t="str">
            <v>h</v>
          </cell>
          <cell r="D270">
            <v>81.98</v>
          </cell>
        </row>
        <row r="271">
          <cell r="A271" t="str">
            <v>mo.003</v>
          </cell>
          <cell r="B271" t="str">
            <v>medio oficial</v>
          </cell>
          <cell r="C271" t="str">
            <v>h</v>
          </cell>
          <cell r="D271">
            <v>75.61</v>
          </cell>
        </row>
        <row r="272">
          <cell r="A272" t="str">
            <v>mo.004</v>
          </cell>
          <cell r="B272" t="str">
            <v>ayudante</v>
          </cell>
          <cell r="C272" t="str">
            <v>h</v>
          </cell>
          <cell r="D272">
            <v>69.44</v>
          </cell>
        </row>
        <row r="273">
          <cell r="A273" t="str">
            <v>mo.005</v>
          </cell>
          <cell r="B273" t="str">
            <v>adicional p/especialidad</v>
          </cell>
          <cell r="C273" t="str">
            <v>h</v>
          </cell>
          <cell r="D273">
            <v>82.523333333333326</v>
          </cell>
        </row>
        <row r="274">
          <cell r="A274" t="str">
            <v>mo.006</v>
          </cell>
          <cell r="B274" t="str">
            <v>cuadrilla tipo UOCRA</v>
          </cell>
          <cell r="C274" t="str">
            <v>h</v>
          </cell>
          <cell r="D274">
            <v>75.23599999999999</v>
          </cell>
        </row>
        <row r="275">
          <cell r="A275" t="str">
            <v>mo.007</v>
          </cell>
          <cell r="B275" t="str">
            <v>cuadrilla tipo U.G.A.T.S.</v>
          </cell>
          <cell r="C275" t="str">
            <v>h</v>
          </cell>
          <cell r="D275">
            <v>87.337000000000018</v>
          </cell>
        </row>
        <row r="276">
          <cell r="A276" t="str">
            <v>mo.008</v>
          </cell>
          <cell r="B276" t="str">
            <v>chofer</v>
          </cell>
          <cell r="C276" t="str">
            <v>h</v>
          </cell>
          <cell r="D276">
            <v>96.15</v>
          </cell>
        </row>
        <row r="277">
          <cell r="A277" t="str">
            <v>pb.010</v>
          </cell>
          <cell r="B277" t="str">
            <v>cuerpo motorarg CFD 675/30  30H.P.</v>
          </cell>
          <cell r="C277" t="str">
            <v>u</v>
          </cell>
          <cell r="D277">
            <v>25130.199095022625</v>
          </cell>
        </row>
        <row r="278">
          <cell r="A278" t="str">
            <v>pb.020</v>
          </cell>
          <cell r="B278" t="str">
            <v>motor motorarg S6 R4/30  30 H.P.</v>
          </cell>
          <cell r="C278" t="str">
            <v>u</v>
          </cell>
          <cell r="D278">
            <v>25742.694484724543</v>
          </cell>
        </row>
        <row r="279">
          <cell r="A279" t="str">
            <v>pb.030</v>
          </cell>
          <cell r="B279" t="str">
            <v>arrancador suave WEG SSW-04.60 p/30H.P.</v>
          </cell>
          <cell r="C279" t="str">
            <v>u</v>
          </cell>
          <cell r="D279">
            <v>13612.58</v>
          </cell>
        </row>
        <row r="280">
          <cell r="A280" t="str">
            <v>pb.040</v>
          </cell>
          <cell r="B280" t="str">
            <v>bomba dosivac milenio 015 1.45 lts/h</v>
          </cell>
          <cell r="C280" t="str">
            <v>u</v>
          </cell>
          <cell r="D280">
            <v>2994.7024793388432</v>
          </cell>
        </row>
        <row r="281">
          <cell r="A281" t="str">
            <v>pb.050</v>
          </cell>
          <cell r="B281" t="str">
            <v>cable pirelli sintenax viper 3x35</v>
          </cell>
          <cell r="C281" t="str">
            <v>m</v>
          </cell>
          <cell r="D281">
            <v>261.10000000000002</v>
          </cell>
        </row>
        <row r="282">
          <cell r="A282" t="str">
            <v>pb.060</v>
          </cell>
          <cell r="B282" t="str">
            <v>caño H°G° RyC 4"</v>
          </cell>
          <cell r="C282" t="str">
            <v>m</v>
          </cell>
          <cell r="D282">
            <v>623.99843750000002</v>
          </cell>
        </row>
        <row r="283">
          <cell r="A283" t="str">
            <v>pi.003</v>
          </cell>
          <cell r="B283" t="str">
            <v>aguarrás</v>
          </cell>
          <cell r="C283" t="str">
            <v>l</v>
          </cell>
          <cell r="D283">
            <v>42.479962524885813</v>
          </cell>
        </row>
        <row r="284">
          <cell r="A284" t="str">
            <v>pi.005</v>
          </cell>
          <cell r="B284" t="str">
            <v>antióxido rojo plata x 4 lts.</v>
          </cell>
          <cell r="C284" t="str">
            <v>u</v>
          </cell>
          <cell r="D284">
            <v>296.39256198347107</v>
          </cell>
        </row>
        <row r="285">
          <cell r="A285" t="str">
            <v>pi.010</v>
          </cell>
          <cell r="B285" t="str">
            <v>esmalte sintetico x 4 lts blanco</v>
          </cell>
          <cell r="C285" t="str">
            <v>u</v>
          </cell>
          <cell r="D285">
            <v>372.7066115702479</v>
          </cell>
        </row>
        <row r="286">
          <cell r="A286" t="str">
            <v>pi.016</v>
          </cell>
          <cell r="B286" t="str">
            <v>pintura al agua bolsa 4 kg</v>
          </cell>
          <cell r="C286" t="str">
            <v>u</v>
          </cell>
          <cell r="D286">
            <v>32.541322314049587</v>
          </cell>
        </row>
        <row r="287">
          <cell r="A287" t="str">
            <v>pi.018</v>
          </cell>
          <cell r="B287" t="str">
            <v>pintura al latex - lata 20 lts,</v>
          </cell>
          <cell r="C287" t="str">
            <v>u</v>
          </cell>
          <cell r="D287">
            <v>841.69421487603302</v>
          </cell>
        </row>
        <row r="288">
          <cell r="A288" t="str">
            <v>pi.019</v>
          </cell>
          <cell r="B288" t="str">
            <v>pintura asfáltica secado rapido</v>
          </cell>
          <cell r="C288" t="str">
            <v>l</v>
          </cell>
          <cell r="D288">
            <v>26.686690272774268</v>
          </cell>
        </row>
        <row r="289">
          <cell r="A289" t="str">
            <v>pi.020</v>
          </cell>
          <cell r="B289" t="str">
            <v>enduído plástico</v>
          </cell>
          <cell r="C289" t="str">
            <v>l</v>
          </cell>
          <cell r="D289">
            <v>41.138842975206614</v>
          </cell>
        </row>
        <row r="290">
          <cell r="A290" t="str">
            <v>pi.022</v>
          </cell>
          <cell r="B290" t="str">
            <v>salpicado plástico blanco tipo Igam</v>
          </cell>
          <cell r="C290" t="str">
            <v>kg</v>
          </cell>
          <cell r="D290">
            <v>8.6999728456143188</v>
          </cell>
        </row>
        <row r="291">
          <cell r="A291" t="str">
            <v>pi.025</v>
          </cell>
          <cell r="B291" t="str">
            <v>barniz sintético</v>
          </cell>
          <cell r="C291" t="str">
            <v>l</v>
          </cell>
          <cell r="D291">
            <v>83.23493466680614</v>
          </cell>
        </row>
        <row r="292">
          <cell r="A292" t="str">
            <v>pi.030</v>
          </cell>
          <cell r="B292" t="str">
            <v>fijador al agua</v>
          </cell>
          <cell r="C292" t="str">
            <v>l</v>
          </cell>
          <cell r="D292">
            <v>42.180291140392988</v>
          </cell>
        </row>
        <row r="293">
          <cell r="A293" t="str">
            <v>pi.031</v>
          </cell>
          <cell r="B293" t="str">
            <v xml:space="preserve">pintura siliconadas p/ladrillos </v>
          </cell>
          <cell r="C293" t="str">
            <v>l</v>
          </cell>
          <cell r="D293">
            <v>70.044782321854228</v>
          </cell>
        </row>
        <row r="294">
          <cell r="A294" t="str">
            <v>pi.032</v>
          </cell>
          <cell r="B294" t="str">
            <v>thinner</v>
          </cell>
          <cell r="C294" t="str">
            <v>l</v>
          </cell>
          <cell r="D294">
            <v>41.049586776859506</v>
          </cell>
        </row>
        <row r="295">
          <cell r="A295" t="str">
            <v>pi.033</v>
          </cell>
          <cell r="B295" t="str">
            <v>papel lija mediana</v>
          </cell>
          <cell r="C295" t="str">
            <v>u</v>
          </cell>
          <cell r="D295">
            <v>4.3305785123966949</v>
          </cell>
        </row>
        <row r="296">
          <cell r="A296" t="str">
            <v>pl.001</v>
          </cell>
          <cell r="B296" t="str">
            <v>placa durlock 1.20mx2.40m  9,5mm</v>
          </cell>
          <cell r="C296" t="str">
            <v>u</v>
          </cell>
          <cell r="D296">
            <v>109.24736295287478</v>
          </cell>
        </row>
        <row r="297">
          <cell r="A297" t="str">
            <v>pl.002</v>
          </cell>
          <cell r="B297" t="str">
            <v>placa durlock 1.20mx2.40m  12.50mm</v>
          </cell>
          <cell r="C297" t="str">
            <v>u</v>
          </cell>
          <cell r="D297">
            <v>86.411075978222911</v>
          </cell>
        </row>
        <row r="298">
          <cell r="A298" t="str">
            <v>pre.010</v>
          </cell>
          <cell r="B298" t="str">
            <v>poste intermedio x 3,05 m</v>
          </cell>
          <cell r="C298" t="str">
            <v>u</v>
          </cell>
          <cell r="D298">
            <v>200.86776859504133</v>
          </cell>
        </row>
        <row r="299">
          <cell r="A299" t="str">
            <v>pre.030</v>
          </cell>
          <cell r="B299" t="str">
            <v>poste esquinero x 3,05 m</v>
          </cell>
          <cell r="C299" t="str">
            <v>u</v>
          </cell>
          <cell r="D299">
            <v>356.19834710743805</v>
          </cell>
        </row>
        <row r="300">
          <cell r="A300" t="str">
            <v>ra.016</v>
          </cell>
          <cell r="B300" t="str">
            <v>caño Pead Agua20mm</v>
          </cell>
          <cell r="C300" t="str">
            <v>m</v>
          </cell>
          <cell r="D300">
            <v>7.6145350854889342</v>
          </cell>
        </row>
        <row r="301">
          <cell r="A301" t="str">
            <v>ra.020</v>
          </cell>
          <cell r="B301" t="str">
            <v>caño Pead Agua 63mm</v>
          </cell>
          <cell r="C301" t="str">
            <v>m</v>
          </cell>
          <cell r="D301">
            <v>29.103267340799999</v>
          </cell>
        </row>
        <row r="302">
          <cell r="A302" t="str">
            <v>ra.024</v>
          </cell>
          <cell r="B302" t="str">
            <v>caño Pead Agua 75mm</v>
          </cell>
          <cell r="C302" t="str">
            <v>m</v>
          </cell>
          <cell r="D302">
            <v>48.424110217200003</v>
          </cell>
        </row>
        <row r="303">
          <cell r="A303" t="str">
            <v>ra.028</v>
          </cell>
          <cell r="B303" t="str">
            <v>cupla Pead Agua 63mm</v>
          </cell>
          <cell r="C303" t="str">
            <v>u</v>
          </cell>
          <cell r="D303">
            <v>53.03804284440001</v>
          </cell>
        </row>
        <row r="304">
          <cell r="A304" t="str">
            <v>ra.030</v>
          </cell>
          <cell r="B304" t="str">
            <v>cupla Pead Agua 75mm</v>
          </cell>
          <cell r="C304" t="str">
            <v>u</v>
          </cell>
          <cell r="D304">
            <v>79.945255713600019</v>
          </cell>
        </row>
        <row r="305">
          <cell r="A305" t="str">
            <v>ra.032</v>
          </cell>
          <cell r="B305" t="str">
            <v>te normal Pead Agua 63mm</v>
          </cell>
          <cell r="C305" t="str">
            <v>u</v>
          </cell>
          <cell r="D305">
            <v>202.9821</v>
          </cell>
        </row>
        <row r="306">
          <cell r="A306" t="str">
            <v>ra.034</v>
          </cell>
          <cell r="B306" t="str">
            <v>válvula esclusa doble brida H°D° 63mm</v>
          </cell>
          <cell r="C306" t="str">
            <v>u</v>
          </cell>
          <cell r="D306">
            <v>1966.3314703999999</v>
          </cell>
        </row>
        <row r="307">
          <cell r="A307" t="str">
            <v>ra.036</v>
          </cell>
          <cell r="B307" t="str">
            <v>abrazadera diámetro 63mm con racord de 1/2"</v>
          </cell>
          <cell r="C307" t="str">
            <v>u</v>
          </cell>
          <cell r="D307">
            <v>212.00272241127831</v>
          </cell>
        </row>
        <row r="308">
          <cell r="A308" t="str">
            <v>rc.010</v>
          </cell>
          <cell r="B308" t="str">
            <v>marco y tapa H°D° 85/90Kg. Sist. Abisagrado</v>
          </cell>
          <cell r="C308" t="str">
            <v>u</v>
          </cell>
          <cell r="D308">
            <v>945.20389880778259</v>
          </cell>
        </row>
        <row r="309">
          <cell r="A309" t="str">
            <v>rc.020</v>
          </cell>
          <cell r="B309" t="str">
            <v>caño PVC Cloacal JE 160mm</v>
          </cell>
          <cell r="C309" t="str">
            <v>m</v>
          </cell>
          <cell r="D309">
            <v>119.66570404169768</v>
          </cell>
        </row>
        <row r="310">
          <cell r="A310" t="str">
            <v>re.005</v>
          </cell>
          <cell r="B310" t="str">
            <v>Cruceta de H°A° MN 157 (2,20 m) c/ganchos</v>
          </cell>
          <cell r="C310" t="str">
            <v>u</v>
          </cell>
          <cell r="D310">
            <v>5767.2839840990628</v>
          </cell>
        </row>
        <row r="311">
          <cell r="A311" t="str">
            <v>re.010</v>
          </cell>
          <cell r="B311" t="str">
            <v>Cruceta de Hº Aº separadora</v>
          </cell>
          <cell r="C311" t="str">
            <v>u</v>
          </cell>
          <cell r="D311">
            <v>5704.7470641038935</v>
          </cell>
        </row>
        <row r="312">
          <cell r="A312" t="str">
            <v>re.015</v>
          </cell>
          <cell r="B312" t="str">
            <v>Columna de Hº Aº Vº de 10,50/1000/3</v>
          </cell>
          <cell r="C312" t="str">
            <v>u</v>
          </cell>
          <cell r="D312">
            <v>22626.41300795717</v>
          </cell>
        </row>
        <row r="313">
          <cell r="A313" t="str">
            <v>re.020</v>
          </cell>
          <cell r="B313" t="str">
            <v>Columna de HºAºVº de 9,5/900/3</v>
          </cell>
          <cell r="C313" t="str">
            <v>u</v>
          </cell>
          <cell r="D313">
            <v>19457.527459414359</v>
          </cell>
        </row>
        <row r="314">
          <cell r="A314" t="str">
            <v>re.025</v>
          </cell>
          <cell r="B314" t="str">
            <v>Poste de eucaliptus creosotado 11 m</v>
          </cell>
          <cell r="C314" t="str">
            <v>u</v>
          </cell>
          <cell r="D314">
            <v>446.28099173553721</v>
          </cell>
        </row>
        <row r="315">
          <cell r="A315" t="str">
            <v>re.030</v>
          </cell>
          <cell r="B315" t="str">
            <v xml:space="preserve">Descargador óxido de zinc con desligador </v>
          </cell>
          <cell r="C315" t="str">
            <v>u</v>
          </cell>
          <cell r="D315">
            <v>823.02364847912645</v>
          </cell>
        </row>
        <row r="316">
          <cell r="A316" t="str">
            <v>re.035</v>
          </cell>
          <cell r="B316" t="str">
            <v>Cable de Cu desnudo de 50 mm² de Secc.</v>
          </cell>
          <cell r="C316" t="str">
            <v>m</v>
          </cell>
          <cell r="D316">
            <v>108.03431935705642</v>
          </cell>
        </row>
        <row r="317">
          <cell r="A317" t="str">
            <v>re.040</v>
          </cell>
          <cell r="B317" t="str">
            <v>Conductor desnudo de cobre de 16 mm²</v>
          </cell>
          <cell r="C317" t="str">
            <v>m</v>
          </cell>
          <cell r="D317">
            <v>33.282192238058428</v>
          </cell>
        </row>
        <row r="318">
          <cell r="A318" t="str">
            <v>re.043</v>
          </cell>
          <cell r="B318" t="str">
            <v>Cable de Al desnudo de 50 mm² de Secc.</v>
          </cell>
          <cell r="C318" t="str">
            <v>m</v>
          </cell>
          <cell r="D318">
            <v>17.645496838974342</v>
          </cell>
        </row>
        <row r="319">
          <cell r="A319" t="str">
            <v>re.045</v>
          </cell>
          <cell r="B319" t="str">
            <v>Conductor Cu preensamblado 3x95 + 1x50 m</v>
          </cell>
          <cell r="C319" t="str">
            <v>m</v>
          </cell>
          <cell r="D319">
            <v>105.15808121408382</v>
          </cell>
        </row>
        <row r="320">
          <cell r="A320" t="str">
            <v>re.050</v>
          </cell>
          <cell r="B320" t="str">
            <v>Conductor CU forrado 1 x 35 mm²</v>
          </cell>
          <cell r="C320" t="str">
            <v>m</v>
          </cell>
          <cell r="D320">
            <v>69.098749852961021</v>
          </cell>
        </row>
        <row r="321">
          <cell r="A321" t="str">
            <v>re.055</v>
          </cell>
          <cell r="B321" t="str">
            <v>Conductor prerreunido 4 x 10 mm²</v>
          </cell>
          <cell r="C321" t="str">
            <v>u</v>
          </cell>
          <cell r="D321">
            <v>89.18580456976153</v>
          </cell>
        </row>
        <row r="322">
          <cell r="A322" t="str">
            <v>re.060</v>
          </cell>
          <cell r="B322" t="str">
            <v>Transformador de potencia 13,2 KV, 315/0,4/0,231 KVA</v>
          </cell>
          <cell r="C322" t="str">
            <v>u</v>
          </cell>
          <cell r="D322">
            <v>120318.36524460753</v>
          </cell>
        </row>
        <row r="323">
          <cell r="A323" t="str">
            <v>re.065</v>
          </cell>
          <cell r="B323" t="str">
            <v>Artefacto Strand MB 70 con SAP 250 W</v>
          </cell>
          <cell r="C323" t="str">
            <v>u</v>
          </cell>
          <cell r="D323">
            <v>3448.6703510748775</v>
          </cell>
        </row>
        <row r="324">
          <cell r="A324" t="str">
            <v>re.070</v>
          </cell>
          <cell r="B324" t="str">
            <v>Aislador Orgánico 13,2/33kv</v>
          </cell>
          <cell r="C324" t="str">
            <v>u</v>
          </cell>
          <cell r="D324">
            <v>188.08482199002611</v>
          </cell>
        </row>
        <row r="325">
          <cell r="A325" t="str">
            <v>re.075</v>
          </cell>
          <cell r="B325" t="str">
            <v>Seccionador fusible XS</v>
          </cell>
          <cell r="C325" t="str">
            <v>u</v>
          </cell>
          <cell r="D325">
            <v>1399.7201729882431</v>
          </cell>
        </row>
        <row r="326">
          <cell r="A326" t="str">
            <v>re.080</v>
          </cell>
          <cell r="B326" t="str">
            <v>Jabalina tipo Cooperweld 1,50x3/4"</v>
          </cell>
          <cell r="C326" t="str">
            <v>u</v>
          </cell>
          <cell r="D326">
            <v>172.70095442517695</v>
          </cell>
        </row>
        <row r="328">
          <cell r="A328" t="str">
            <v>re.090</v>
          </cell>
          <cell r="B328" t="str">
            <v>Cajas de derivación trifásica RBT</v>
          </cell>
          <cell r="C328" t="str">
            <v>u</v>
          </cell>
          <cell r="D328">
            <v>2289.0862357259502</v>
          </cell>
        </row>
        <row r="329">
          <cell r="A329" t="str">
            <v>re.095</v>
          </cell>
          <cell r="B329" t="str">
            <v>Gabinete estanco PVC 600x600x300 c/cerrad. AºPº</v>
          </cell>
          <cell r="C329" t="str">
            <v>u</v>
          </cell>
          <cell r="D329">
            <v>2414.5159950769544</v>
          </cell>
        </row>
        <row r="330">
          <cell r="A330" t="str">
            <v>re.100</v>
          </cell>
          <cell r="B330" t="str">
            <v>Juego de retensión completo</v>
          </cell>
          <cell r="C330" t="str">
            <v>u</v>
          </cell>
          <cell r="D330">
            <v>774.51409995471772</v>
          </cell>
        </row>
        <row r="331">
          <cell r="A331" t="str">
            <v>re.105</v>
          </cell>
          <cell r="B331" t="str">
            <v>Juego de suspensión completo</v>
          </cell>
          <cell r="C331" t="str">
            <v>u</v>
          </cell>
          <cell r="D331">
            <v>1420.3563199392006</v>
          </cell>
        </row>
        <row r="332">
          <cell r="A332" t="str">
            <v>re.110</v>
          </cell>
          <cell r="B332" t="str">
            <v>Morseto de retensión - grampa peine</v>
          </cell>
          <cell r="C332" t="str">
            <v>gl</v>
          </cell>
          <cell r="D332">
            <v>17.070724057603357</v>
          </cell>
        </row>
        <row r="333">
          <cell r="A333" t="str">
            <v>rg.004</v>
          </cell>
          <cell r="B333" t="str">
            <v>cupla E/F Gas PE80 50mm</v>
          </cell>
          <cell r="C333" t="str">
            <v>u</v>
          </cell>
          <cell r="D333">
            <v>67.372447237210579</v>
          </cell>
        </row>
        <row r="334">
          <cell r="A334" t="str">
            <v>rg.006</v>
          </cell>
          <cell r="B334" t="str">
            <v>cupla E/F Gas PE80 63mm</v>
          </cell>
          <cell r="C334" t="str">
            <v>u</v>
          </cell>
          <cell r="D334">
            <v>67.372447237210579</v>
          </cell>
        </row>
        <row r="335">
          <cell r="A335" t="str">
            <v>rg.008</v>
          </cell>
          <cell r="B335" t="str">
            <v xml:space="preserve">tubo Pead Gas 25mm 4bar </v>
          </cell>
          <cell r="C335" t="str">
            <v>m</v>
          </cell>
          <cell r="D335">
            <v>9.1652892561983474</v>
          </cell>
        </row>
        <row r="336">
          <cell r="A336" t="str">
            <v>rg.018</v>
          </cell>
          <cell r="B336" t="str">
            <v xml:space="preserve">tubo Pead Gas 50mm 4bar </v>
          </cell>
          <cell r="C336" t="str">
            <v>m</v>
          </cell>
          <cell r="D336">
            <v>36.942148760330582</v>
          </cell>
        </row>
        <row r="337">
          <cell r="A337" t="str">
            <v>rg.020</v>
          </cell>
          <cell r="B337" t="str">
            <v xml:space="preserve">tubo Pead Gas 63mm 4bar </v>
          </cell>
          <cell r="C337" t="str">
            <v>m</v>
          </cell>
          <cell r="D337">
            <v>58.347107438016529</v>
          </cell>
        </row>
        <row r="339">
          <cell r="A339" t="str">
            <v>rg.026</v>
          </cell>
          <cell r="B339" t="str">
            <v>te Normal Gas E/F PE80 63mm</v>
          </cell>
          <cell r="C339" t="str">
            <v>u</v>
          </cell>
          <cell r="D339">
            <v>212.87603305785123</v>
          </cell>
        </row>
        <row r="340">
          <cell r="A340" t="str">
            <v>rg.028</v>
          </cell>
          <cell r="B340" t="str">
            <v>toma Servicio Gas E/F 63x25mm</v>
          </cell>
          <cell r="C340" t="str">
            <v>u</v>
          </cell>
          <cell r="D340">
            <v>145.08834725965252</v>
          </cell>
        </row>
        <row r="341">
          <cell r="A341" t="str">
            <v>rg.030</v>
          </cell>
          <cell r="B341" t="str">
            <v>toma Servicio Gas E/F 50x25mm</v>
          </cell>
          <cell r="C341" t="str">
            <v>u</v>
          </cell>
          <cell r="D341">
            <v>145.08834725965252</v>
          </cell>
        </row>
        <row r="342">
          <cell r="A342" t="str">
            <v>rv.010</v>
          </cell>
          <cell r="B342" t="str">
            <v>adoquines para pavimento</v>
          </cell>
          <cell r="C342" t="str">
            <v>m2</v>
          </cell>
          <cell r="D342">
            <v>130.88774442182512</v>
          </cell>
        </row>
        <row r="348">
          <cell r="A348" t="str">
            <v>rv.016</v>
          </cell>
          <cell r="B348" t="str">
            <v>gavion de 4,00 x 1,00 x 1,00 mts.</v>
          </cell>
          <cell r="C348" t="str">
            <v>u</v>
          </cell>
          <cell r="D348">
            <v>1420.17</v>
          </cell>
        </row>
        <row r="349">
          <cell r="A349" t="str">
            <v>rv.017</v>
          </cell>
          <cell r="B349" t="str">
            <v>gavion de 4,00 x 1,50 x 1,00 mts.</v>
          </cell>
          <cell r="C349" t="str">
            <v>u</v>
          </cell>
          <cell r="D349">
            <v>1878.77</v>
          </cell>
        </row>
        <row r="350">
          <cell r="A350" t="str">
            <v>rv.018</v>
          </cell>
          <cell r="B350" t="str">
            <v>gavion de 4,00 x 2,00 x 1,00 mts.</v>
          </cell>
          <cell r="C350" t="str">
            <v>u</v>
          </cell>
          <cell r="D350">
            <v>2270.5700000000002</v>
          </cell>
        </row>
        <row r="351">
          <cell r="A351" t="str">
            <v>rv.019</v>
          </cell>
          <cell r="B351" t="str">
            <v>colchonetas de 4,00 x 2,00 x 0,17 mts.</v>
          </cell>
          <cell r="C351" t="str">
            <v>u</v>
          </cell>
          <cell r="D351">
            <v>945.93</v>
          </cell>
        </row>
        <row r="352">
          <cell r="A352" t="str">
            <v>rv.020</v>
          </cell>
          <cell r="B352" t="str">
            <v>malla geotextil 150 grs./m2</v>
          </cell>
          <cell r="C352" t="str">
            <v>m2</v>
          </cell>
          <cell r="D352">
            <v>16.07</v>
          </cell>
        </row>
        <row r="353">
          <cell r="A353" t="str">
            <v>rv.021</v>
          </cell>
          <cell r="B353" t="str">
            <v>defensa metálica  e=3,2mm x7,62m</v>
          </cell>
          <cell r="C353" t="str">
            <v>u</v>
          </cell>
          <cell r="D353">
            <v>926.1831644788532</v>
          </cell>
        </row>
        <row r="354">
          <cell r="A354" t="str">
            <v>rv.022</v>
          </cell>
          <cell r="B354" t="str">
            <v>poste metálico altura 1500 mm perfil 190x80x4,75 mm</v>
          </cell>
          <cell r="C354" t="str">
            <v>u</v>
          </cell>
          <cell r="D354">
            <v>197.12035968000004</v>
          </cell>
        </row>
        <row r="356">
          <cell r="A356" t="str">
            <v>rv.024</v>
          </cell>
          <cell r="B356" t="str">
            <v>alas terminales</v>
          </cell>
          <cell r="C356" t="str">
            <v>u</v>
          </cell>
          <cell r="D356">
            <v>131.62879074233305</v>
          </cell>
        </row>
        <row r="357">
          <cell r="A357" t="str">
            <v>rv.025</v>
          </cell>
          <cell r="B357" t="str">
            <v>Emulsión lenta 1 (CRL – 1)</v>
          </cell>
          <cell r="C357" t="str">
            <v>tn</v>
          </cell>
          <cell r="D357">
            <v>7330.7112211221129</v>
          </cell>
        </row>
        <row r="358">
          <cell r="A358" t="str">
            <v>rv.026</v>
          </cell>
          <cell r="B358" t="str">
            <v>Emulsión rápida 1 (CRR – 1)</v>
          </cell>
          <cell r="C358" t="str">
            <v>tn</v>
          </cell>
          <cell r="D358">
            <v>5823.5000000000009</v>
          </cell>
        </row>
        <row r="359">
          <cell r="A359" t="str">
            <v>rv.027</v>
          </cell>
          <cell r="B359" t="str">
            <v>fuel-oil</v>
          </cell>
          <cell r="C359" t="str">
            <v>tn</v>
          </cell>
          <cell r="D359">
            <v>4780.9640601435531</v>
          </cell>
        </row>
        <row r="360">
          <cell r="A360" t="str">
            <v>rv.028</v>
          </cell>
          <cell r="B360" t="str">
            <v>C.A. (50-60)</v>
          </cell>
          <cell r="C360" t="str">
            <v>tn</v>
          </cell>
          <cell r="D360">
            <v>6769.0931933835018</v>
          </cell>
        </row>
        <row r="361">
          <cell r="A361" t="str">
            <v>rv.029</v>
          </cell>
          <cell r="B361" t="str">
            <v>junta de dilatación</v>
          </cell>
          <cell r="C361" t="str">
            <v>ml</v>
          </cell>
          <cell r="D361">
            <v>7651.1113844416795</v>
          </cell>
        </row>
        <row r="362">
          <cell r="A362" t="str">
            <v>rv.030</v>
          </cell>
          <cell r="B362" t="str">
            <v>apoyo de neoprene</v>
          </cell>
          <cell r="C362" t="str">
            <v>cm3</v>
          </cell>
          <cell r="D362">
            <v>0.31931397280473711</v>
          </cell>
        </row>
        <row r="363">
          <cell r="A363" t="str">
            <v>rv.031</v>
          </cell>
          <cell r="B363" t="str">
            <v>material termosplastico (subcontrato)</v>
          </cell>
          <cell r="C363" t="str">
            <v>m2</v>
          </cell>
          <cell r="D363">
            <v>89.70368969616932</v>
          </cell>
        </row>
        <row r="364">
          <cell r="A364" t="str">
            <v>rv.032</v>
          </cell>
          <cell r="B364" t="str">
            <v>Diluido Medio 1 (EM – 1) y Rápido 1 (ER – 1)</v>
          </cell>
          <cell r="C364" t="str">
            <v>tn</v>
          </cell>
          <cell r="D364">
            <v>9478.6923000000006</v>
          </cell>
        </row>
        <row r="365">
          <cell r="A365" t="str">
            <v>rv.033</v>
          </cell>
          <cell r="B365" t="str">
            <v>portico de señal aérea DNV 130 k 16 m. Luz</v>
          </cell>
          <cell r="C365" t="str">
            <v>u</v>
          </cell>
          <cell r="D365">
            <v>86420.083860650513</v>
          </cell>
        </row>
        <row r="366">
          <cell r="A366" t="str">
            <v>rv.034</v>
          </cell>
          <cell r="B366" t="str">
            <v xml:space="preserve">columna de brazo tipo DNV 130 k </v>
          </cell>
          <cell r="C366" t="str">
            <v>u</v>
          </cell>
          <cell r="D366">
            <v>29563.22665326501</v>
          </cell>
        </row>
        <row r="367">
          <cell r="A367" t="str">
            <v>rv.035</v>
          </cell>
          <cell r="B367" t="str">
            <v>carteles reflectivos 2,10x1,20m</v>
          </cell>
          <cell r="C367" t="str">
            <v>m2</v>
          </cell>
          <cell r="D367">
            <v>3274.5138706591856</v>
          </cell>
        </row>
        <row r="368">
          <cell r="A368" t="str">
            <v>rv.036</v>
          </cell>
          <cell r="B368" t="str">
            <v>equipo p/laboratorio y oficina</v>
          </cell>
          <cell r="C368" t="str">
            <v>gl</v>
          </cell>
          <cell r="D368">
            <v>107161.17381710104</v>
          </cell>
        </row>
        <row r="369">
          <cell r="A369" t="str">
            <v>rv.037</v>
          </cell>
          <cell r="B369" t="str">
            <v>agregado zarand. Pétreo fino vial</v>
          </cell>
          <cell r="C369" t="str">
            <v>m3</v>
          </cell>
          <cell r="D369">
            <v>292.3445405849813</v>
          </cell>
        </row>
        <row r="371">
          <cell r="A371" t="str">
            <v>rv.038b</v>
          </cell>
          <cell r="B371" t="str">
            <v>agregado zarand. Pétreo triturado  vial</v>
          </cell>
          <cell r="C371" t="str">
            <v>m3</v>
          </cell>
          <cell r="D371">
            <v>328.35152979113974</v>
          </cell>
        </row>
        <row r="372">
          <cell r="A372" t="str">
            <v>rv.039</v>
          </cell>
          <cell r="B372" t="str">
            <v xml:space="preserve">material termosplastico </v>
          </cell>
          <cell r="C372" t="str">
            <v>kg</v>
          </cell>
          <cell r="D372">
            <v>22.560216729767458</v>
          </cell>
        </row>
        <row r="373">
          <cell r="A373" t="str">
            <v>sa.001</v>
          </cell>
          <cell r="B373" t="str">
            <v>ramal Y PVC 0.110x0.110</v>
          </cell>
          <cell r="C373" t="str">
            <v>u</v>
          </cell>
          <cell r="D373">
            <v>81.217424647741211</v>
          </cell>
        </row>
        <row r="374">
          <cell r="A374" t="str">
            <v>sa.002</v>
          </cell>
          <cell r="B374" t="str">
            <v>curva PVC 45° 110</v>
          </cell>
          <cell r="C374" t="str">
            <v>u</v>
          </cell>
          <cell r="D374">
            <v>65.355568152518288</v>
          </cell>
        </row>
        <row r="375">
          <cell r="A375" t="str">
            <v>sa.015</v>
          </cell>
          <cell r="B375" t="str">
            <v>bacha simple acero inox. 52 x 32x18</v>
          </cell>
          <cell r="C375" t="str">
            <v>u</v>
          </cell>
          <cell r="D375">
            <v>575.73561430222219</v>
          </cell>
        </row>
        <row r="376">
          <cell r="A376" t="str">
            <v>sa.020</v>
          </cell>
          <cell r="B376" t="str">
            <v>inodoro sifónico losa</v>
          </cell>
          <cell r="C376" t="str">
            <v>u</v>
          </cell>
          <cell r="D376">
            <v>821.6</v>
          </cell>
        </row>
        <row r="377">
          <cell r="A377" t="str">
            <v>sa.021</v>
          </cell>
          <cell r="B377" t="str">
            <v>mochila losa c/ codo</v>
          </cell>
          <cell r="C377" t="str">
            <v>u</v>
          </cell>
          <cell r="D377">
            <v>848.45041322314046</v>
          </cell>
        </row>
        <row r="378">
          <cell r="A378" t="str">
            <v>sa.022</v>
          </cell>
          <cell r="B378" t="str">
            <v>asiento p/inodoro PVC</v>
          </cell>
          <cell r="C378" t="str">
            <v>u</v>
          </cell>
          <cell r="D378">
            <v>848.45041322314046</v>
          </cell>
        </row>
        <row r="379">
          <cell r="A379" t="str">
            <v>sa.071</v>
          </cell>
          <cell r="B379" t="str">
            <v>caño H-3 tricapa 19 mm</v>
          </cell>
          <cell r="C379" t="str">
            <v>m</v>
          </cell>
          <cell r="D379">
            <v>20.296284970615478</v>
          </cell>
        </row>
        <row r="380">
          <cell r="A380" t="str">
            <v>sa.089</v>
          </cell>
          <cell r="B380" t="str">
            <v>caño PVC 3.2 p/desague cloacal 0.060 x 4 m.</v>
          </cell>
          <cell r="C380" t="str">
            <v>m</v>
          </cell>
          <cell r="D380">
            <v>58.818593334280969</v>
          </cell>
        </row>
        <row r="381">
          <cell r="A381" t="str">
            <v>sa.090</v>
          </cell>
          <cell r="B381" t="str">
            <v>caño PVC 3.2 p/desague cloacal 0.110 x 4 m.</v>
          </cell>
          <cell r="C381" t="str">
            <v>m</v>
          </cell>
          <cell r="D381">
            <v>86.775091074681228</v>
          </cell>
        </row>
        <row r="382">
          <cell r="A382" t="str">
            <v>sa.108</v>
          </cell>
          <cell r="B382" t="str">
            <v>codo IPS 19 mm</v>
          </cell>
          <cell r="C382" t="str">
            <v>u</v>
          </cell>
          <cell r="D382">
            <v>4.7276999999999996</v>
          </cell>
        </row>
        <row r="383">
          <cell r="A383" t="str">
            <v>sa.111</v>
          </cell>
          <cell r="B383" t="str">
            <v>codo H°G° 19 mm</v>
          </cell>
          <cell r="C383" t="str">
            <v>u</v>
          </cell>
          <cell r="D383">
            <v>12.155702479338844</v>
          </cell>
        </row>
        <row r="384">
          <cell r="A384" t="str">
            <v>sa.112</v>
          </cell>
          <cell r="B384" t="str">
            <v>ramal Y PVC Cloacal d=160x110mm</v>
          </cell>
          <cell r="C384" t="str">
            <v>u</v>
          </cell>
          <cell r="D384">
            <v>254.63392200000001</v>
          </cell>
        </row>
        <row r="385">
          <cell r="A385" t="str">
            <v>sa.169</v>
          </cell>
          <cell r="B385" t="str">
            <v>pileta de patio PVC 5 entradas</v>
          </cell>
          <cell r="C385" t="str">
            <v>u</v>
          </cell>
          <cell r="D385">
            <v>68.308601534560538</v>
          </cell>
        </row>
        <row r="386">
          <cell r="A386" t="str">
            <v>sa.194</v>
          </cell>
          <cell r="B386" t="str">
            <v xml:space="preserve">TAPON MACHO IPS 1/2"            </v>
          </cell>
          <cell r="C386" t="str">
            <v>u</v>
          </cell>
          <cell r="D386">
            <v>1.7365289256198349</v>
          </cell>
        </row>
        <row r="387">
          <cell r="A387" t="str">
            <v>sa.195</v>
          </cell>
          <cell r="B387" t="str">
            <v xml:space="preserve">TAPON MACHO IPS 3/4 "  </v>
          </cell>
          <cell r="C387" t="str">
            <v>u</v>
          </cell>
          <cell r="D387">
            <v>1.9970082644628098</v>
          </cell>
        </row>
        <row r="388">
          <cell r="A388" t="str">
            <v>sa.200</v>
          </cell>
          <cell r="B388" t="str">
            <v>tee IPS 19 mm</v>
          </cell>
          <cell r="C388" t="str">
            <v>u</v>
          </cell>
          <cell r="D388">
            <v>5.6988361523195996</v>
          </cell>
        </row>
        <row r="389">
          <cell r="A389" t="str">
            <v>sa.205</v>
          </cell>
          <cell r="B389" t="str">
            <v>kit medidor agua aprob. ASSA</v>
          </cell>
          <cell r="C389" t="str">
            <v>u</v>
          </cell>
          <cell r="D389">
            <v>491.97</v>
          </cell>
        </row>
        <row r="390">
          <cell r="A390" t="str">
            <v>sa.210</v>
          </cell>
          <cell r="B390" t="str">
            <v>gabinete p/medidor agua aprobado ASSA</v>
          </cell>
          <cell r="C390" t="str">
            <v>u</v>
          </cell>
          <cell r="D390">
            <v>198.95</v>
          </cell>
        </row>
        <row r="391">
          <cell r="A391" t="str">
            <v>sa.220</v>
          </cell>
          <cell r="B391" t="str">
            <v>caño H-3 tricapa 25 mm</v>
          </cell>
          <cell r="C391" t="str">
            <v>m</v>
          </cell>
          <cell r="D391">
            <v>40.4077179005264</v>
          </cell>
        </row>
        <row r="392">
          <cell r="A392" t="str">
            <v>sa.221</v>
          </cell>
          <cell r="B392" t="str">
            <v>sellador p/rosca x 125 cm3</v>
          </cell>
          <cell r="C392" t="str">
            <v>u</v>
          </cell>
          <cell r="D392">
            <v>44.359034948824124</v>
          </cell>
        </row>
        <row r="393">
          <cell r="A393" t="str">
            <v>sa.223</v>
          </cell>
          <cell r="B393" t="str">
            <v>medidor de agua</v>
          </cell>
          <cell r="C393" t="str">
            <v>u</v>
          </cell>
          <cell r="D393">
            <v>686.88</v>
          </cell>
        </row>
        <row r="394">
          <cell r="A394" t="str">
            <v>sa.239</v>
          </cell>
          <cell r="B394" t="str">
            <v>juego llave y flor p/ducha cromada</v>
          </cell>
          <cell r="C394" t="str">
            <v>u</v>
          </cell>
          <cell r="D394">
            <v>1494.7239819004526</v>
          </cell>
        </row>
        <row r="395">
          <cell r="A395" t="str">
            <v>sa.244</v>
          </cell>
          <cell r="B395" t="str">
            <v>llave de paso de bronce 0.019</v>
          </cell>
          <cell r="C395" t="str">
            <v>u</v>
          </cell>
          <cell r="D395">
            <v>115.89</v>
          </cell>
        </row>
        <row r="396">
          <cell r="A396" t="str">
            <v>sa.247</v>
          </cell>
          <cell r="B396" t="str">
            <v>llave esclusa bronce 0.019</v>
          </cell>
          <cell r="C396" t="str">
            <v>u</v>
          </cell>
          <cell r="D396">
            <v>101.62938617137499</v>
          </cell>
        </row>
        <row r="397">
          <cell r="A397" t="str">
            <v>sa.270</v>
          </cell>
          <cell r="B397" t="str">
            <v>canilla bronce cromo p/pil. lavar 1/2"</v>
          </cell>
          <cell r="C397" t="str">
            <v>u</v>
          </cell>
          <cell r="D397">
            <v>111.79305000000001</v>
          </cell>
        </row>
        <row r="398">
          <cell r="A398" t="str">
            <v>sa.284</v>
          </cell>
          <cell r="B398" t="str">
            <v>flotante completo p/tanque 1/2"</v>
          </cell>
          <cell r="C398" t="str">
            <v>u</v>
          </cell>
          <cell r="D398">
            <v>83.71</v>
          </cell>
        </row>
        <row r="399">
          <cell r="A399" t="str">
            <v>sa.285</v>
          </cell>
          <cell r="B399" t="str">
            <v>tanque de reserva 600 lts. PVC tricapa</v>
          </cell>
          <cell r="C399" t="str">
            <v>u</v>
          </cell>
          <cell r="D399">
            <v>1545.4707002109378</v>
          </cell>
        </row>
        <row r="400">
          <cell r="A400" t="str">
            <v>sa.291</v>
          </cell>
          <cell r="B400" t="str">
            <v>mesada granito reconst. 4 cm. de espesor</v>
          </cell>
          <cell r="C400" t="str">
            <v>m2</v>
          </cell>
          <cell r="D400">
            <v>910.83025341000018</v>
          </cell>
        </row>
        <row r="401">
          <cell r="A401" t="str">
            <v>sa.295</v>
          </cell>
          <cell r="B401" t="str">
            <v>mesada granito natural nacional  e=2cm.</v>
          </cell>
          <cell r="C401" t="str">
            <v>m2</v>
          </cell>
          <cell r="D401">
            <v>2084.423302936355</v>
          </cell>
        </row>
        <row r="402">
          <cell r="A402" t="str">
            <v>sa.300</v>
          </cell>
          <cell r="B402" t="str">
            <v>ramal Y PVC 0.110x0.63</v>
          </cell>
          <cell r="C402" t="str">
            <v>u</v>
          </cell>
          <cell r="D402">
            <v>40.47</v>
          </cell>
        </row>
        <row r="403">
          <cell r="A403" t="str">
            <v>sa.310</v>
          </cell>
          <cell r="B403" t="str">
            <v>válvula exclusa bronce 25 mm</v>
          </cell>
          <cell r="C403" t="str">
            <v>u</v>
          </cell>
          <cell r="D403">
            <v>152.74</v>
          </cell>
        </row>
        <row r="404">
          <cell r="A404" t="str">
            <v>sa.321</v>
          </cell>
          <cell r="B404" t="str">
            <v>CUPLAS H°G° 3/4 * 1/2"</v>
          </cell>
          <cell r="C404" t="str">
            <v>u</v>
          </cell>
          <cell r="D404">
            <v>13.64</v>
          </cell>
        </row>
        <row r="405">
          <cell r="A405" t="str">
            <v>sa.322</v>
          </cell>
          <cell r="B405" t="str">
            <v>CUPLAS H°G° 1 * 1/2 - 3/4"</v>
          </cell>
          <cell r="C405" t="str">
            <v>u</v>
          </cell>
          <cell r="D405">
            <v>17.760000000000002</v>
          </cell>
        </row>
        <row r="406">
          <cell r="A406" t="str">
            <v>sa.323</v>
          </cell>
          <cell r="B406" t="str">
            <v>CODOS HH H°G° * 90°  DE ½"</v>
          </cell>
          <cell r="C406" t="str">
            <v>u</v>
          </cell>
          <cell r="D406">
            <v>9.7799999999999994</v>
          </cell>
        </row>
        <row r="407">
          <cell r="A407" t="str">
            <v>sa.324</v>
          </cell>
          <cell r="B407" t="str">
            <v>CODOS MH H°G° * 90° DE ½"</v>
          </cell>
          <cell r="C407" t="str">
            <v>u</v>
          </cell>
          <cell r="D407">
            <v>12.96</v>
          </cell>
        </row>
        <row r="408">
          <cell r="A408" t="str">
            <v>sa.325</v>
          </cell>
          <cell r="B408" t="str">
            <v>BUJES H°G° 3/4" * 1/2"</v>
          </cell>
          <cell r="C408" t="str">
            <v>u</v>
          </cell>
          <cell r="D408">
            <v>9.1577888820000002</v>
          </cell>
        </row>
        <row r="411">
          <cell r="A411" t="str">
            <v>sa.328</v>
          </cell>
          <cell r="B411" t="str">
            <v xml:space="preserve">NIPLES IPS * 10 CM *  1/2  </v>
          </cell>
          <cell r="C411" t="str">
            <v>u</v>
          </cell>
          <cell r="D411">
            <v>2.92</v>
          </cell>
        </row>
        <row r="412">
          <cell r="A412" t="str">
            <v>sa.329</v>
          </cell>
          <cell r="B412" t="str">
            <v xml:space="preserve">NIPLES IPS * 8 CM *  3/4   </v>
          </cell>
          <cell r="C412" t="str">
            <v>u</v>
          </cell>
          <cell r="D412">
            <v>4.13</v>
          </cell>
        </row>
        <row r="413">
          <cell r="A413" t="str">
            <v>sa.330</v>
          </cell>
          <cell r="B413" t="str">
            <v xml:space="preserve">UNION DOBLE IPS 1/2            </v>
          </cell>
          <cell r="C413" t="str">
            <v>u</v>
          </cell>
          <cell r="D413">
            <v>8.2837154216027873</v>
          </cell>
        </row>
        <row r="414">
          <cell r="A414" t="str">
            <v>sa.331</v>
          </cell>
          <cell r="B414" t="str">
            <v xml:space="preserve">UNION DOBLE IPS 3/4             </v>
          </cell>
          <cell r="C414" t="str">
            <v>u</v>
          </cell>
          <cell r="D414">
            <v>11.081822323462417</v>
          </cell>
        </row>
        <row r="415">
          <cell r="A415" t="str">
            <v>sa.332</v>
          </cell>
          <cell r="B415" t="str">
            <v>FLOTANTE P/TANQUE         ½"</v>
          </cell>
          <cell r="C415" t="str">
            <v>u</v>
          </cell>
          <cell r="D415">
            <v>11.081822323462417</v>
          </cell>
        </row>
        <row r="416">
          <cell r="A416" t="str">
            <v>sa.333</v>
          </cell>
          <cell r="B416" t="str">
            <v xml:space="preserve">BUJE RED IPS 3/4*1/2       </v>
          </cell>
          <cell r="C416" t="str">
            <v>u</v>
          </cell>
          <cell r="D416">
            <v>1.77</v>
          </cell>
        </row>
        <row r="417">
          <cell r="A417" t="str">
            <v>sa.334</v>
          </cell>
          <cell r="B417" t="str">
            <v xml:space="preserve">BUJE RED IPS 1*1/2         </v>
          </cell>
          <cell r="C417" t="str">
            <v>u</v>
          </cell>
          <cell r="D417">
            <v>2.6</v>
          </cell>
        </row>
        <row r="418">
          <cell r="A418" t="str">
            <v>sa.335</v>
          </cell>
          <cell r="B418" t="str">
            <v xml:space="preserve">ADAPTADOR C/BRIDA IPS 1"   </v>
          </cell>
          <cell r="C418" t="str">
            <v>u</v>
          </cell>
          <cell r="D418">
            <v>40.21</v>
          </cell>
        </row>
        <row r="419">
          <cell r="A419" t="str">
            <v>sa.336</v>
          </cell>
          <cell r="B419" t="str">
            <v xml:space="preserve">CODO ROSCA H RED. IPS 3/4*1/2  </v>
          </cell>
          <cell r="C419" t="str">
            <v>u</v>
          </cell>
          <cell r="D419">
            <v>9.0399999999999991</v>
          </cell>
        </row>
        <row r="420">
          <cell r="A420" t="str">
            <v>sa.337</v>
          </cell>
          <cell r="B420" t="str">
            <v xml:space="preserve">TEE RED IPS 3/4*1/2             </v>
          </cell>
          <cell r="C420" t="str">
            <v>u</v>
          </cell>
          <cell r="D420">
            <v>14.42</v>
          </cell>
        </row>
        <row r="421">
          <cell r="A421" t="str">
            <v>sa.338</v>
          </cell>
          <cell r="B421" t="str">
            <v xml:space="preserve">TEE RED IPS 1*3/4               </v>
          </cell>
          <cell r="C421" t="str">
            <v>u</v>
          </cell>
          <cell r="D421">
            <v>16.079999999999998</v>
          </cell>
        </row>
        <row r="422">
          <cell r="A422" t="str">
            <v>sa.339</v>
          </cell>
          <cell r="B422" t="str">
            <v xml:space="preserve">TEE ROSCA H IPS 1/2             </v>
          </cell>
          <cell r="C422" t="str">
            <v>u</v>
          </cell>
          <cell r="D422">
            <v>4.28</v>
          </cell>
        </row>
        <row r="423">
          <cell r="A423" t="str">
            <v>sa.340</v>
          </cell>
          <cell r="B423" t="str">
            <v xml:space="preserve">TEE ROSCA H IPS 3/4            </v>
          </cell>
          <cell r="C423" t="str">
            <v>u</v>
          </cell>
          <cell r="D423">
            <v>6.0208264170212766</v>
          </cell>
        </row>
        <row r="424">
          <cell r="A424" t="str">
            <v>sa.341</v>
          </cell>
          <cell r="B424" t="str">
            <v>VALVULAS ESFERICAS BCE. 1/2</v>
          </cell>
          <cell r="C424" t="str">
            <v>u</v>
          </cell>
          <cell r="D424">
            <v>55.76</v>
          </cell>
        </row>
        <row r="425">
          <cell r="A425" t="str">
            <v>sa.342</v>
          </cell>
          <cell r="B425" t="str">
            <v>VALVULAS ESFERICAS BCE. 3/4</v>
          </cell>
          <cell r="C425" t="str">
            <v>u</v>
          </cell>
          <cell r="D425">
            <v>79.910743801652899</v>
          </cell>
        </row>
        <row r="426">
          <cell r="A426" t="str">
            <v>sa.343</v>
          </cell>
          <cell r="B426" t="str">
            <v>ASIENTO P/INODORO MONKOTO BLANCO 39030</v>
          </cell>
          <cell r="C426" t="str">
            <v>u</v>
          </cell>
          <cell r="D426">
            <v>79.910743801652899</v>
          </cell>
        </row>
        <row r="427">
          <cell r="A427" t="str">
            <v>sa.270</v>
          </cell>
          <cell r="B427" t="str">
            <v>CANILLA SERVICIO BCE.½  (A-C)</v>
          </cell>
          <cell r="C427" t="str">
            <v>u</v>
          </cell>
          <cell r="D427">
            <v>111.79305000000001</v>
          </cell>
        </row>
        <row r="428">
          <cell r="A428" t="str">
            <v>sa.345</v>
          </cell>
          <cell r="B428" t="str">
            <v xml:space="preserve">SELLA ROSCA HIDRO 3 X 125 CC </v>
          </cell>
          <cell r="C428" t="str">
            <v>u</v>
          </cell>
          <cell r="D428">
            <v>79.910743801652899</v>
          </cell>
        </row>
        <row r="429">
          <cell r="A429" t="str">
            <v>sa.346</v>
          </cell>
          <cell r="B429" t="str">
            <v>FLEXIBLE FLEXIFORMA CROM.1/2*30</v>
          </cell>
          <cell r="C429" t="str">
            <v>u</v>
          </cell>
          <cell r="D429">
            <v>88.18</v>
          </cell>
        </row>
        <row r="430">
          <cell r="A430" t="str">
            <v>sa.349</v>
          </cell>
          <cell r="B430" t="str">
            <v>SIFON P/DESCARGA SIMPLE       40005</v>
          </cell>
          <cell r="C430" t="str">
            <v>u</v>
          </cell>
          <cell r="D430">
            <v>43.831539369721192</v>
          </cell>
        </row>
        <row r="431">
          <cell r="A431" t="str">
            <v>so.016</v>
          </cell>
          <cell r="B431" t="str">
            <v>baldosa cerámica roja 6 x 24</v>
          </cell>
          <cell r="C431" t="str">
            <v>m2</v>
          </cell>
          <cell r="D431">
            <v>42.329766904355708</v>
          </cell>
        </row>
        <row r="432">
          <cell r="A432" t="str">
            <v>so.003</v>
          </cell>
          <cell r="B432" t="str">
            <v>mosaico calcareo amarillo, rojo o gris</v>
          </cell>
          <cell r="C432" t="str">
            <v>m2</v>
          </cell>
          <cell r="D432">
            <v>82.644628099173559</v>
          </cell>
        </row>
        <row r="433">
          <cell r="A433" t="str">
            <v>so.004</v>
          </cell>
          <cell r="B433" t="str">
            <v>mosaico granítico 30x30</v>
          </cell>
          <cell r="C433" t="str">
            <v>m2</v>
          </cell>
          <cell r="D433">
            <v>121.48760330578513</v>
          </cell>
        </row>
        <row r="434">
          <cell r="A434" t="str">
            <v>so.009</v>
          </cell>
          <cell r="B434" t="str">
            <v>baldosa roja 20x20 tipo azotea</v>
          </cell>
          <cell r="C434" t="str">
            <v>m2</v>
          </cell>
          <cell r="D434">
            <v>58.292770656978</v>
          </cell>
        </row>
        <row r="435">
          <cell r="A435" t="str">
            <v>so.030</v>
          </cell>
          <cell r="B435" t="str">
            <v>cerámico esmaltado 20x20</v>
          </cell>
          <cell r="C435" t="str">
            <v>m2</v>
          </cell>
          <cell r="D435">
            <v>72.189590209423159</v>
          </cell>
        </row>
        <row r="436">
          <cell r="A436" t="str">
            <v>te.002</v>
          </cell>
          <cell r="B436" t="str">
            <v>teja colonial</v>
          </cell>
          <cell r="C436" t="str">
            <v>u</v>
          </cell>
          <cell r="D436">
            <v>8.2112073056258055</v>
          </cell>
        </row>
        <row r="437">
          <cell r="A437" t="str">
            <v>te.003</v>
          </cell>
          <cell r="B437" t="str">
            <v>teja francesa</v>
          </cell>
          <cell r="C437" t="str">
            <v>u</v>
          </cell>
          <cell r="D437">
            <v>11.393463962155076</v>
          </cell>
        </row>
        <row r="438">
          <cell r="A438" t="str">
            <v>vi.001</v>
          </cell>
          <cell r="B438" t="str">
            <v>vidrio triple transparente</v>
          </cell>
          <cell r="C438" t="str">
            <v>m2</v>
          </cell>
          <cell r="D438">
            <v>192.80991735537191</v>
          </cell>
        </row>
        <row r="439">
          <cell r="A439" t="str">
            <v>vi.002</v>
          </cell>
          <cell r="B439" t="str">
            <v>espejo 3mm</v>
          </cell>
          <cell r="C439" t="str">
            <v>m2</v>
          </cell>
          <cell r="D439">
            <v>295.17212514758052</v>
          </cell>
        </row>
        <row r="440">
          <cell r="A440" t="str">
            <v>vi.003</v>
          </cell>
          <cell r="B440" t="str">
            <v>vidrio doble transparente</v>
          </cell>
          <cell r="C440" t="str">
            <v>m2</v>
          </cell>
          <cell r="D440">
            <v>171</v>
          </cell>
        </row>
        <row r="441">
          <cell r="A441" t="str">
            <v>vi.004</v>
          </cell>
          <cell r="B441" t="str">
            <v>policarbonato 4mm</v>
          </cell>
          <cell r="C441" t="str">
            <v>m2</v>
          </cell>
          <cell r="D441">
            <v>136.36363636363637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IN-12-11"/>
      <sheetName val="Equipos"/>
      <sheetName val="Mov. Tierra"/>
      <sheetName val="Fundaciones"/>
      <sheetName val="Estr Resistente"/>
      <sheetName val="Cerram ext int"/>
      <sheetName val="Aislaciones"/>
      <sheetName val="Revoques"/>
      <sheetName val="Solados"/>
      <sheetName val="Techos"/>
      <sheetName val="Techos Diego"/>
      <sheetName val="Cielorrasos"/>
      <sheetName val="Cielorrasos Diego"/>
      <sheetName val="Revestimientos"/>
      <sheetName val="Carpintería"/>
      <sheetName val="Inst sanitaria"/>
      <sheetName val="Inst Gas"/>
      <sheetName val="Inst Eléctrica"/>
      <sheetName val="Pintura"/>
      <sheetName val="Vidrios"/>
      <sheetName val="Varios"/>
      <sheetName val="Red de Agua"/>
      <sheetName val="Red de Cloaca"/>
      <sheetName val="Red de Gas"/>
      <sheetName val="Red de Electricidad"/>
      <sheetName val="Red Vial"/>
      <sheetName val="Flete"/>
      <sheetName val="Dolar"/>
    </sheetNames>
    <sheetDataSet>
      <sheetData sheetId="0" refreshError="1"/>
      <sheetData sheetId="1" refreshError="1">
        <row r="3">
          <cell r="D3" t="str">
            <v>MAY/13</v>
          </cell>
        </row>
        <row r="5">
          <cell r="A5" t="str">
            <v>CODIGO</v>
          </cell>
          <cell r="B5" t="str">
            <v>DESCRIPCION</v>
          </cell>
          <cell r="C5" t="str">
            <v>u</v>
          </cell>
          <cell r="D5" t="str">
            <v>PROMEDIO</v>
          </cell>
        </row>
        <row r="6">
          <cell r="A6" t="str">
            <v>ac.002</v>
          </cell>
          <cell r="B6" t="str">
            <v>alambre de puas x 500 m.</v>
          </cell>
          <cell r="C6" t="str">
            <v>rollo</v>
          </cell>
          <cell r="D6">
            <v>379.3467</v>
          </cell>
        </row>
        <row r="7">
          <cell r="A7" t="str">
            <v>ac.015</v>
          </cell>
          <cell r="B7" t="str">
            <v>hierro mejorado de 10 mm.</v>
          </cell>
          <cell r="C7" t="str">
            <v>kg</v>
          </cell>
          <cell r="D7">
            <v>6.15</v>
          </cell>
        </row>
        <row r="8">
          <cell r="A8" t="str">
            <v>ac.016</v>
          </cell>
          <cell r="B8" t="str">
            <v>acero en barras 10 mm</v>
          </cell>
          <cell r="C8" t="str">
            <v>tn</v>
          </cell>
          <cell r="D8">
            <v>6576.9666999999999</v>
          </cell>
        </row>
        <row r="9">
          <cell r="A9" t="str">
            <v>ac.030</v>
          </cell>
          <cell r="B9" t="str">
            <v>malla Sima R92</v>
          </cell>
          <cell r="C9" t="str">
            <v>kg</v>
          </cell>
          <cell r="D9">
            <v>9.3350000000000009</v>
          </cell>
        </row>
        <row r="10">
          <cell r="A10" t="str">
            <v>ac.034</v>
          </cell>
          <cell r="B10" t="str">
            <v>metal desplegado 0.75mx2.00m.</v>
          </cell>
          <cell r="C10" t="str">
            <v>u</v>
          </cell>
          <cell r="D10">
            <v>11.7133</v>
          </cell>
        </row>
        <row r="11">
          <cell r="A11" t="str">
            <v>ac.040</v>
          </cell>
          <cell r="B11" t="str">
            <v>malla Sima Q92</v>
          </cell>
          <cell r="C11" t="str">
            <v>kg</v>
          </cell>
          <cell r="D11">
            <v>8.99</v>
          </cell>
        </row>
        <row r="12">
          <cell r="A12" t="str">
            <v>ac.050</v>
          </cell>
          <cell r="B12" t="str">
            <v>clavos P.P. 2"</v>
          </cell>
          <cell r="C12" t="str">
            <v>kg</v>
          </cell>
          <cell r="D12">
            <v>9.08</v>
          </cell>
        </row>
        <row r="13">
          <cell r="A13" t="str">
            <v>ac.051</v>
          </cell>
          <cell r="B13" t="str">
            <v>clavos P.P. 2 1/2"</v>
          </cell>
          <cell r="C13" t="str">
            <v>kg</v>
          </cell>
          <cell r="D13">
            <v>8.49</v>
          </cell>
        </row>
        <row r="14">
          <cell r="A14" t="str">
            <v>ac.060</v>
          </cell>
          <cell r="B14" t="str">
            <v>alambre romboidal 150x50x14</v>
          </cell>
          <cell r="C14" t="str">
            <v>m</v>
          </cell>
          <cell r="D14">
            <v>22.37</v>
          </cell>
        </row>
        <row r="15">
          <cell r="A15" t="str">
            <v>ac.061</v>
          </cell>
          <cell r="B15" t="str">
            <v>alambre negro Nº16</v>
          </cell>
          <cell r="C15" t="str">
            <v>kg</v>
          </cell>
          <cell r="D15">
            <v>7.7466999999999997</v>
          </cell>
        </row>
        <row r="16">
          <cell r="A16" t="str">
            <v>ac.070</v>
          </cell>
          <cell r="B16" t="str">
            <v>alambre galvaniz. 16/14</v>
          </cell>
          <cell r="C16" t="str">
            <v>m</v>
          </cell>
          <cell r="D16">
            <v>0.53</v>
          </cell>
        </row>
        <row r="17">
          <cell r="A17" t="str">
            <v>ac.071</v>
          </cell>
          <cell r="B17" t="str">
            <v>alambre galvaniz. 17/15</v>
          </cell>
          <cell r="C17" t="str">
            <v>ml</v>
          </cell>
          <cell r="D17">
            <v>0.57999999999999996</v>
          </cell>
        </row>
        <row r="18">
          <cell r="A18" t="str">
            <v>ac.080</v>
          </cell>
          <cell r="B18" t="str">
            <v>hierro planchuela 1/2"x1/8"</v>
          </cell>
          <cell r="C18" t="str">
            <v>m</v>
          </cell>
          <cell r="D18">
            <v>2.99</v>
          </cell>
        </row>
        <row r="19">
          <cell r="A19" t="str">
            <v>ac.081</v>
          </cell>
          <cell r="B19" t="str">
            <v>hierro planchuela 5/8"x1/8"</v>
          </cell>
          <cell r="C19" t="str">
            <v>m</v>
          </cell>
          <cell r="D19">
            <v>3.1333000000000002</v>
          </cell>
        </row>
        <row r="20">
          <cell r="A20" t="str">
            <v>ac.089</v>
          </cell>
          <cell r="B20" t="str">
            <v>gancho "J" p/chapa galvanizada de 0,50</v>
          </cell>
          <cell r="C20" t="str">
            <v>u</v>
          </cell>
          <cell r="D20">
            <v>0.71499999999999997</v>
          </cell>
        </row>
        <row r="21">
          <cell r="A21" t="str">
            <v>ac.090</v>
          </cell>
          <cell r="B21" t="str">
            <v>gancho p/alambre tejido 3/8"x200 mm</v>
          </cell>
          <cell r="C21" t="str">
            <v>u</v>
          </cell>
          <cell r="D21">
            <v>3.625</v>
          </cell>
        </row>
        <row r="22">
          <cell r="A22" t="str">
            <v>ac.091</v>
          </cell>
          <cell r="B22" t="str">
            <v>torniquetas Nº7 aerea</v>
          </cell>
          <cell r="C22" t="str">
            <v>u</v>
          </cell>
          <cell r="D22">
            <v>13.295</v>
          </cell>
        </row>
        <row r="23">
          <cell r="A23" t="str">
            <v>ac.093</v>
          </cell>
          <cell r="B23" t="str">
            <v>acero p/pretens. Ø 7 mm</v>
          </cell>
          <cell r="C23" t="str">
            <v>tn</v>
          </cell>
          <cell r="D23">
            <v>8925.14</v>
          </cell>
        </row>
        <row r="24">
          <cell r="A24" t="str">
            <v>ac.116</v>
          </cell>
          <cell r="B24" t="str">
            <v>Caño estructural 25x25x1,6 x 6 m</v>
          </cell>
          <cell r="C24" t="str">
            <v>m</v>
          </cell>
          <cell r="D24">
            <v>10.8</v>
          </cell>
        </row>
        <row r="25">
          <cell r="A25" t="str">
            <v>ac.117</v>
          </cell>
          <cell r="B25" t="str">
            <v>Caño estructural redondo 2"x1,2 x 6 m</v>
          </cell>
          <cell r="C25" t="str">
            <v>m</v>
          </cell>
          <cell r="D25">
            <v>13.65</v>
          </cell>
        </row>
        <row r="26">
          <cell r="A26" t="str">
            <v>ad.001</v>
          </cell>
          <cell r="B26" t="str">
            <v>antisol normalizado</v>
          </cell>
          <cell r="C26" t="str">
            <v>l</v>
          </cell>
          <cell r="D26">
            <v>8.39</v>
          </cell>
        </row>
        <row r="27">
          <cell r="A27" t="str">
            <v>ad.002</v>
          </cell>
          <cell r="B27" t="str">
            <v>acelerante de fragüe</v>
          </cell>
          <cell r="C27" t="str">
            <v>l</v>
          </cell>
          <cell r="D27">
            <v>4.5449999999999999</v>
          </cell>
        </row>
        <row r="28">
          <cell r="A28" t="str">
            <v>ai.001</v>
          </cell>
          <cell r="B28" t="str">
            <v>membrana geotextil (150gr/m2)</v>
          </cell>
          <cell r="C28" t="str">
            <v>m2</v>
          </cell>
          <cell r="D28">
            <v>4.5449999999999999</v>
          </cell>
        </row>
        <row r="29">
          <cell r="A29" t="str">
            <v>ad.003</v>
          </cell>
          <cell r="B29" t="str">
            <v>Adoquin 10x10 Esf.4/7 Color gris o mixto (110kg por m2)</v>
          </cell>
          <cell r="C29" t="str">
            <v>m2</v>
          </cell>
          <cell r="D29">
            <v>4.5449999999999999</v>
          </cell>
        </row>
        <row r="30">
          <cell r="A30" t="str">
            <v>ai.002b</v>
          </cell>
          <cell r="B30" t="str">
            <v>membrana s/aluminio 4 mm espesor</v>
          </cell>
          <cell r="C30" t="str">
            <v>m2</v>
          </cell>
          <cell r="D30">
            <v>20.64</v>
          </cell>
        </row>
        <row r="31">
          <cell r="A31" t="str">
            <v>ai.003</v>
          </cell>
          <cell r="B31" t="str">
            <v>esmalte asfáltico (asfalto líquido en tacho de 4 litros)</v>
          </cell>
          <cell r="C31" t="str">
            <v>l</v>
          </cell>
          <cell r="D31">
            <v>20.64</v>
          </cell>
        </row>
        <row r="32">
          <cell r="A32" t="str">
            <v>ai.004b</v>
          </cell>
          <cell r="B32" t="str">
            <v>hidrófugo</v>
          </cell>
          <cell r="C32" t="str">
            <v>l</v>
          </cell>
          <cell r="D32">
            <v>5.4432999999999998</v>
          </cell>
        </row>
        <row r="33">
          <cell r="A33" t="str">
            <v>ai.005c</v>
          </cell>
          <cell r="B33" t="str">
            <v>membrana b/tejas c/aislac. térmica TBA5</v>
          </cell>
          <cell r="C33" t="str">
            <v>m2</v>
          </cell>
          <cell r="D33">
            <v>24.73</v>
          </cell>
        </row>
        <row r="34">
          <cell r="A34" t="str">
            <v>ai.006</v>
          </cell>
          <cell r="B34" t="str">
            <v>membrana c/aluminio 4 mm espesor</v>
          </cell>
          <cell r="C34" t="str">
            <v>m2</v>
          </cell>
          <cell r="D34">
            <v>16.25</v>
          </cell>
        </row>
        <row r="35">
          <cell r="A35" t="str">
            <v>ai.007</v>
          </cell>
          <cell r="B35" t="str">
            <v>asfalto plástico p/juntas de pavimento</v>
          </cell>
          <cell r="C35" t="str">
            <v>kg</v>
          </cell>
          <cell r="D35">
            <v>4.58</v>
          </cell>
        </row>
        <row r="36">
          <cell r="A36" t="str">
            <v>ai.009</v>
          </cell>
          <cell r="B36" t="str">
            <v>plástico 100 micrones</v>
          </cell>
          <cell r="C36" t="str">
            <v>m2</v>
          </cell>
          <cell r="D36">
            <v>2.15</v>
          </cell>
        </row>
        <row r="37">
          <cell r="A37" t="str">
            <v>ai.010b</v>
          </cell>
          <cell r="B37" t="str">
            <v>masilla</v>
          </cell>
          <cell r="C37" t="str">
            <v>kg</v>
          </cell>
          <cell r="D37">
            <v>3.36</v>
          </cell>
        </row>
        <row r="38">
          <cell r="A38" t="str">
            <v>ai.012</v>
          </cell>
          <cell r="B38" t="str">
            <v>pintura asfáltica base acuosa</v>
          </cell>
          <cell r="C38" t="str">
            <v>l</v>
          </cell>
          <cell r="D38">
            <v>2.97</v>
          </cell>
        </row>
        <row r="39">
          <cell r="A39" t="str">
            <v>ai.014</v>
          </cell>
          <cell r="B39" t="str">
            <v>poliestireno expandido 20 mm</v>
          </cell>
          <cell r="C39" t="str">
            <v>m2</v>
          </cell>
          <cell r="D39">
            <v>9.59</v>
          </cell>
        </row>
        <row r="40">
          <cell r="A40" t="str">
            <v>ai.016</v>
          </cell>
          <cell r="B40" t="str">
            <v>placa spanacustic c/fibra vidrio 25 mm (1,22 x 0,61m)</v>
          </cell>
          <cell r="C40" t="str">
            <v>u</v>
          </cell>
          <cell r="D40">
            <v>30.99</v>
          </cell>
        </row>
        <row r="41">
          <cell r="A41" t="str">
            <v>ai.017</v>
          </cell>
          <cell r="B41" t="str">
            <v>microesfera de vidrio</v>
          </cell>
          <cell r="C41" t="str">
            <v>kg</v>
          </cell>
          <cell r="D41">
            <v>4.3</v>
          </cell>
        </row>
        <row r="42">
          <cell r="A42" t="str">
            <v>ar.001</v>
          </cell>
          <cell r="B42" t="str">
            <v>arena gruesa</v>
          </cell>
          <cell r="C42" t="str">
            <v>m3</v>
          </cell>
          <cell r="D42">
            <v>109.16500000000001</v>
          </cell>
        </row>
        <row r="43">
          <cell r="A43" t="str">
            <v>ar.002</v>
          </cell>
          <cell r="B43" t="str">
            <v>material de subbase tamaño máx=2"- vial</v>
          </cell>
          <cell r="C43" t="str">
            <v>m3</v>
          </cell>
          <cell r="D43">
            <v>102</v>
          </cell>
        </row>
        <row r="44">
          <cell r="A44" t="str">
            <v>ar.003</v>
          </cell>
          <cell r="B44" t="str">
            <v>ripio zarandeado 1/3</v>
          </cell>
          <cell r="C44" t="str">
            <v>m3</v>
          </cell>
          <cell r="D44">
            <v>94.033299999999997</v>
          </cell>
        </row>
        <row r="45">
          <cell r="A45" t="str">
            <v>ar.004</v>
          </cell>
          <cell r="B45" t="str">
            <v>ripiosa</v>
          </cell>
          <cell r="C45" t="str">
            <v>m3</v>
          </cell>
          <cell r="D45">
            <v>104.66</v>
          </cell>
        </row>
        <row r="46">
          <cell r="A46" t="str">
            <v>ar.005</v>
          </cell>
          <cell r="B46" t="str">
            <v>enlame</v>
          </cell>
          <cell r="C46" t="str">
            <v>m3</v>
          </cell>
          <cell r="D46">
            <v>81.886700000000005</v>
          </cell>
        </row>
        <row r="47">
          <cell r="A47" t="str">
            <v>ar.006</v>
          </cell>
          <cell r="B47" t="str">
            <v>arena mediana</v>
          </cell>
          <cell r="C47" t="str">
            <v>m3</v>
          </cell>
          <cell r="D47">
            <v>121.9033</v>
          </cell>
        </row>
        <row r="48">
          <cell r="A48" t="str">
            <v>ar.007</v>
          </cell>
          <cell r="B48" t="str">
            <v>arido p/base max 1 1/2"- vial</v>
          </cell>
          <cell r="C48" t="str">
            <v>m3</v>
          </cell>
          <cell r="D48">
            <v>85.79</v>
          </cell>
        </row>
        <row r="49">
          <cell r="A49" t="str">
            <v>ar.008</v>
          </cell>
          <cell r="B49" t="str">
            <v>material de subbase tamaño máx=11/2"-vial</v>
          </cell>
          <cell r="C49" t="str">
            <v>m3</v>
          </cell>
          <cell r="D49">
            <v>93.03</v>
          </cell>
        </row>
        <row r="50">
          <cell r="A50" t="str">
            <v>ar.009</v>
          </cell>
          <cell r="B50" t="str">
            <v>arido grueso lavado1 : 5</v>
          </cell>
          <cell r="C50" t="str">
            <v>m3</v>
          </cell>
          <cell r="D50">
            <v>81.180000000000007</v>
          </cell>
        </row>
        <row r="51">
          <cell r="A51" t="str">
            <v>ar.009</v>
          </cell>
          <cell r="B51" t="str">
            <v>ripio lavado 1/5"</v>
          </cell>
          <cell r="C51" t="str">
            <v>m3</v>
          </cell>
          <cell r="D51">
            <v>81.180000000000007</v>
          </cell>
        </row>
        <row r="52">
          <cell r="A52" t="str">
            <v>ar.010</v>
          </cell>
          <cell r="B52" t="str">
            <v>piedra bola</v>
          </cell>
          <cell r="C52" t="str">
            <v>m3</v>
          </cell>
          <cell r="D52">
            <v>108.59</v>
          </cell>
        </row>
        <row r="53">
          <cell r="A53" t="str">
            <v>az.001b</v>
          </cell>
          <cell r="B53" t="str">
            <v>azulejo 15x15 blanco</v>
          </cell>
          <cell r="C53" t="str">
            <v>m2</v>
          </cell>
          <cell r="D53">
            <v>38.185000000000002</v>
          </cell>
        </row>
        <row r="54">
          <cell r="A54" t="str">
            <v>bl.002</v>
          </cell>
          <cell r="B54" t="str">
            <v>bloque de H° de 19 x 19 x 39</v>
          </cell>
          <cell r="C54" t="str">
            <v>u</v>
          </cell>
          <cell r="D54">
            <v>7.44</v>
          </cell>
        </row>
        <row r="55">
          <cell r="A55" t="str">
            <v>bl.003</v>
          </cell>
          <cell r="B55" t="str">
            <v>viguetas pretensadas 3.90 m.</v>
          </cell>
          <cell r="C55" t="str">
            <v>m</v>
          </cell>
          <cell r="D55">
            <v>23.745799999999999</v>
          </cell>
        </row>
        <row r="56">
          <cell r="A56" t="str">
            <v>ca.001</v>
          </cell>
          <cell r="B56" t="str">
            <v>puerta tablero 0.90 x 2.00 cedro</v>
          </cell>
          <cell r="C56" t="str">
            <v>u</v>
          </cell>
          <cell r="D56">
            <v>1900.825</v>
          </cell>
        </row>
        <row r="57">
          <cell r="A57" t="str">
            <v>ca.002</v>
          </cell>
          <cell r="B57" t="str">
            <v>placard c/ptas. placas  incl. inter.c/ melamina</v>
          </cell>
          <cell r="C57" t="str">
            <v>u</v>
          </cell>
          <cell r="D57">
            <v>1900.825</v>
          </cell>
        </row>
        <row r="58">
          <cell r="A58" t="str">
            <v>ca.003</v>
          </cell>
          <cell r="B58" t="str">
            <v xml:space="preserve">cerradura de seguridad </v>
          </cell>
          <cell r="C58" t="str">
            <v>u</v>
          </cell>
          <cell r="D58">
            <v>58.15</v>
          </cell>
        </row>
        <row r="59">
          <cell r="A59" t="str">
            <v>ca.008</v>
          </cell>
          <cell r="B59" t="str">
            <v>puerta placa 0,70 x 2,00</v>
          </cell>
          <cell r="C59" t="str">
            <v>u</v>
          </cell>
          <cell r="D59">
            <v>404.85500000000002</v>
          </cell>
        </row>
        <row r="60">
          <cell r="A60" t="str">
            <v>ca.013b</v>
          </cell>
          <cell r="B60" t="str">
            <v>ventana 2 H. abrir c/mco.met. 1,20x1,10</v>
          </cell>
          <cell r="C60" t="str">
            <v>u</v>
          </cell>
          <cell r="D60">
            <v>612.70000000000005</v>
          </cell>
        </row>
        <row r="61">
          <cell r="A61" t="str">
            <v>ch.002</v>
          </cell>
          <cell r="B61" t="str">
            <v>chapa FºCº acanalada de 6 mm, de 1.10m.x 2.44m.</v>
          </cell>
          <cell r="C61" t="str">
            <v>u</v>
          </cell>
          <cell r="D61">
            <v>116.53</v>
          </cell>
        </row>
        <row r="62">
          <cell r="A62" t="str">
            <v>ch.004</v>
          </cell>
          <cell r="B62" t="str">
            <v>chapa de hierro N°16 DD de 1 x 2 m.</v>
          </cell>
          <cell r="C62" t="str">
            <v>kg</v>
          </cell>
          <cell r="D62">
            <v>7.9550000000000001</v>
          </cell>
        </row>
        <row r="63">
          <cell r="A63" t="str">
            <v>ch.006</v>
          </cell>
          <cell r="B63" t="str">
            <v>chapa H°G° N°27, 3.05 x 1.10 m.</v>
          </cell>
          <cell r="C63" t="str">
            <v>u</v>
          </cell>
          <cell r="D63">
            <v>124.29</v>
          </cell>
        </row>
        <row r="64">
          <cell r="A64" t="str">
            <v>ch.010</v>
          </cell>
          <cell r="B64" t="str">
            <v>chapa de hierro N°18 DD de 1 x 2 m.</v>
          </cell>
          <cell r="C64" t="str">
            <v>kg</v>
          </cell>
          <cell r="D64">
            <v>8.0299999999999994</v>
          </cell>
        </row>
        <row r="65">
          <cell r="A65" t="str">
            <v>ch.011</v>
          </cell>
          <cell r="B65" t="str">
            <v>caño estructural redondo 3" x 1,6 x 6mt.</v>
          </cell>
          <cell r="C65" t="str">
            <v>m</v>
          </cell>
          <cell r="D65">
            <v>27.183299999999999</v>
          </cell>
        </row>
        <row r="66">
          <cell r="A66" t="str">
            <v>ch.012</v>
          </cell>
          <cell r="B66" t="str">
            <v>caño estructural 40x80x1,6x 6 m</v>
          </cell>
          <cell r="C66" t="str">
            <v>u</v>
          </cell>
          <cell r="D66">
            <v>168.58330000000001</v>
          </cell>
        </row>
        <row r="67">
          <cell r="A67" t="str">
            <v>ch.013</v>
          </cell>
          <cell r="B67" t="str">
            <v>caño estructural 30x40x1,2x 6 m</v>
          </cell>
          <cell r="C67" t="str">
            <v>u</v>
          </cell>
          <cell r="D67">
            <v>82.55</v>
          </cell>
        </row>
        <row r="68">
          <cell r="A68" t="str">
            <v>ch.020</v>
          </cell>
          <cell r="B68" t="str">
            <v>Perfil chapa galv. Solera de 35 mm x 2,60 m (para cielorraso)</v>
          </cell>
          <cell r="C68" t="str">
            <v>u</v>
          </cell>
          <cell r="D68">
            <v>12.8</v>
          </cell>
        </row>
        <row r="69">
          <cell r="A69" t="str">
            <v>ch.021</v>
          </cell>
          <cell r="B69" t="str">
            <v>Perfil chapa galv. Solera de 70 mm x 2,60 m (para pared)</v>
          </cell>
          <cell r="C69" t="str">
            <v>u</v>
          </cell>
          <cell r="D69">
            <v>17.567699999999999</v>
          </cell>
        </row>
        <row r="70">
          <cell r="A70" t="str">
            <v>el.009b</v>
          </cell>
          <cell r="B70" t="str">
            <v>cable desnudo cobre 7x0,50 mm2</v>
          </cell>
          <cell r="C70" t="str">
            <v>u</v>
          </cell>
          <cell r="D70">
            <v>1.9256</v>
          </cell>
        </row>
        <row r="71">
          <cell r="A71" t="str">
            <v>el.010</v>
          </cell>
          <cell r="B71" t="str">
            <v>pilar de luz simple completo</v>
          </cell>
          <cell r="C71" t="str">
            <v>u</v>
          </cell>
          <cell r="D71">
            <v>454.55</v>
          </cell>
        </row>
        <row r="72">
          <cell r="A72" t="str">
            <v>el.020b</v>
          </cell>
          <cell r="B72" t="str">
            <v>caja medidor 220V policarbonato EDESA</v>
          </cell>
          <cell r="C72" t="str">
            <v>u</v>
          </cell>
          <cell r="D72">
            <v>58.666699999999999</v>
          </cell>
        </row>
        <row r="73">
          <cell r="A73" t="str">
            <v>el.022b</v>
          </cell>
          <cell r="B73" t="str">
            <v>cable cobre desnudo 7 x 0,85 mm2</v>
          </cell>
          <cell r="C73" t="str">
            <v>m</v>
          </cell>
          <cell r="D73">
            <v>4.9741999999999997</v>
          </cell>
        </row>
        <row r="74">
          <cell r="A74" t="str">
            <v>el.023b</v>
          </cell>
          <cell r="B74" t="str">
            <v>cable cobre aislado 1 x 2.5 mm2.</v>
          </cell>
          <cell r="C74" t="str">
            <v>m</v>
          </cell>
          <cell r="D74">
            <v>2.8567</v>
          </cell>
        </row>
        <row r="75">
          <cell r="A75" t="str">
            <v>el.024b</v>
          </cell>
          <cell r="B75" t="str">
            <v xml:space="preserve">CABLE 2*4 SUBTERRANEO           </v>
          </cell>
          <cell r="C75" t="str">
            <v>m</v>
          </cell>
          <cell r="D75">
            <v>12.86</v>
          </cell>
        </row>
        <row r="76">
          <cell r="A76" t="str">
            <v>el.027b</v>
          </cell>
          <cell r="B76" t="str">
            <v>CABLE     1*1.5 $*MT...............</v>
          </cell>
          <cell r="C76" t="str">
            <v>u</v>
          </cell>
          <cell r="D76">
            <v>1.74</v>
          </cell>
        </row>
        <row r="77">
          <cell r="A77" t="str">
            <v>el.057b</v>
          </cell>
          <cell r="B77" t="str">
            <v>caja octogonal chica ch.20</v>
          </cell>
          <cell r="C77" t="str">
            <v>u</v>
          </cell>
          <cell r="D77">
            <v>2.95</v>
          </cell>
        </row>
        <row r="78">
          <cell r="A78" t="str">
            <v>el.058b</v>
          </cell>
          <cell r="B78" t="str">
            <v>conector hierro 3/4"</v>
          </cell>
          <cell r="C78" t="str">
            <v>u</v>
          </cell>
          <cell r="D78">
            <v>1.39</v>
          </cell>
        </row>
        <row r="79">
          <cell r="A79" t="str">
            <v>el.059b</v>
          </cell>
          <cell r="B79" t="str">
            <v>caja octogonal grande ch.20</v>
          </cell>
          <cell r="C79" t="str">
            <v>u</v>
          </cell>
          <cell r="D79">
            <v>5.34</v>
          </cell>
        </row>
        <row r="80">
          <cell r="A80" t="str">
            <v>el.060b</v>
          </cell>
          <cell r="B80" t="str">
            <v>caja rectangular 10 x 5 x 4.5</v>
          </cell>
          <cell r="C80" t="str">
            <v>u</v>
          </cell>
          <cell r="D80">
            <v>2.8332999999999999</v>
          </cell>
        </row>
        <row r="81">
          <cell r="A81" t="str">
            <v>el.072b</v>
          </cell>
          <cell r="B81" t="str">
            <v>caño semipesado 5/8" x 3 m.</v>
          </cell>
          <cell r="C81" t="str">
            <v>u</v>
          </cell>
          <cell r="D81">
            <v>25.353300000000001</v>
          </cell>
        </row>
        <row r="82">
          <cell r="A82" t="str">
            <v>el.073b</v>
          </cell>
          <cell r="B82" t="str">
            <v>caño semipesado 3/4" x 3 m.</v>
          </cell>
          <cell r="C82" t="str">
            <v>u</v>
          </cell>
          <cell r="D82">
            <v>30.21</v>
          </cell>
        </row>
        <row r="83">
          <cell r="A83" t="str">
            <v>el.100b</v>
          </cell>
          <cell r="B83" t="str">
            <v>interruptor termomagnético DIN 1x10 A</v>
          </cell>
          <cell r="C83" t="str">
            <v>u</v>
          </cell>
          <cell r="D83">
            <v>21.833300000000001</v>
          </cell>
        </row>
        <row r="84">
          <cell r="A84" t="str">
            <v>el.108b</v>
          </cell>
          <cell r="B84" t="str">
            <v>llave 1 punto y toma 10 A</v>
          </cell>
          <cell r="C84" t="str">
            <v>u</v>
          </cell>
          <cell r="D84">
            <v>17.09</v>
          </cell>
        </row>
        <row r="85">
          <cell r="A85" t="str">
            <v>el.149b</v>
          </cell>
          <cell r="B85" t="str">
            <v>gabinete completo p/ 12 medidores</v>
          </cell>
          <cell r="C85" t="str">
            <v>u</v>
          </cell>
          <cell r="D85">
            <v>15970.59</v>
          </cell>
        </row>
        <row r="86">
          <cell r="A86" t="str">
            <v>el.151b</v>
          </cell>
          <cell r="B86" t="str">
            <v>JABALINA SIMPLE 5/8*1000 FACBSA (R.D)</v>
          </cell>
          <cell r="C86" t="str">
            <v>u</v>
          </cell>
          <cell r="D86">
            <v>46.2</v>
          </cell>
        </row>
        <row r="87">
          <cell r="A87" t="str">
            <v>el.152b</v>
          </cell>
          <cell r="B87" t="str">
            <v>CANO BAJADA MONOF.2BOCA 1.1/4*3 COMPLETO</v>
          </cell>
          <cell r="C87" t="str">
            <v>u</v>
          </cell>
          <cell r="D87">
            <v>145.83000000000001</v>
          </cell>
        </row>
        <row r="88">
          <cell r="A88" t="str">
            <v>el.153</v>
          </cell>
          <cell r="B88" t="str">
            <v>CAJA TABLERO DE 16 X 21 CM.</v>
          </cell>
          <cell r="C88" t="str">
            <v>u</v>
          </cell>
          <cell r="D88">
            <v>145.83000000000001</v>
          </cell>
        </row>
        <row r="89">
          <cell r="A89" t="str">
            <v>el.157</v>
          </cell>
          <cell r="B89" t="str">
            <v>CABLE COBRE DESNUDO 1,37 mm 7*0,50.$*MT.</v>
          </cell>
          <cell r="C89" t="str">
            <v>u</v>
          </cell>
          <cell r="D89">
            <v>145.83000000000001</v>
          </cell>
        </row>
        <row r="90">
          <cell r="A90" t="str">
            <v>el.158</v>
          </cell>
          <cell r="B90" t="str">
            <v>CABLE COBRE DESNUDO 3,5mm 7*0,80.$*MT.</v>
          </cell>
          <cell r="C90" t="str">
            <v>u</v>
          </cell>
          <cell r="D90">
            <v>145.83000000000001</v>
          </cell>
        </row>
        <row r="91">
          <cell r="A91" t="str">
            <v>el.159b</v>
          </cell>
          <cell r="B91" t="str">
            <v>FLORON PLAST REDO BCO.</v>
          </cell>
          <cell r="C91" t="str">
            <v>u</v>
          </cell>
          <cell r="D91">
            <v>2.5099999999999998</v>
          </cell>
        </row>
        <row r="92">
          <cell r="A92" t="str">
            <v>el.160</v>
          </cell>
          <cell r="B92" t="str">
            <v>ARTEFACTO FLUORESCENTE 2x40 W COMPLETO</v>
          </cell>
          <cell r="C92" t="str">
            <v>u</v>
          </cell>
          <cell r="D92">
            <v>149.84</v>
          </cell>
        </row>
        <row r="93">
          <cell r="A93" t="str">
            <v>el.161</v>
          </cell>
          <cell r="B93" t="str">
            <v>LLAVE 1 PTO.EXT.LUMIN.MIG.1787 PLASNAVI</v>
          </cell>
          <cell r="C93" t="str">
            <v>u</v>
          </cell>
          <cell r="D93">
            <v>9.76</v>
          </cell>
        </row>
        <row r="94">
          <cell r="A94" t="str">
            <v>el.162</v>
          </cell>
          <cell r="B94" t="str">
            <v>LLAVE 2 PTOS.EXT.LUMIN.MIG.1788 PLASNAVI</v>
          </cell>
          <cell r="C94" t="str">
            <v>u</v>
          </cell>
          <cell r="D94">
            <v>9.76</v>
          </cell>
        </row>
        <row r="95">
          <cell r="A95" t="str">
            <v>el.163</v>
          </cell>
          <cell r="B95" t="str">
            <v>LLAVE 1 TOM.EXT.LUMIN.MIG.1792 PLASNAVI</v>
          </cell>
          <cell r="C95" t="str">
            <v>u</v>
          </cell>
          <cell r="D95">
            <v>9.76</v>
          </cell>
        </row>
        <row r="96">
          <cell r="A96" t="str">
            <v>el.164b</v>
          </cell>
          <cell r="B96" t="str">
            <v>ROSETA DE MADERA REDONDA 10 CM</v>
          </cell>
          <cell r="C96" t="str">
            <v>u</v>
          </cell>
          <cell r="D96">
            <v>1.92</v>
          </cell>
        </row>
        <row r="97">
          <cell r="A97" t="str">
            <v>el.165b</v>
          </cell>
          <cell r="B97" t="str">
            <v xml:space="preserve">PORTALAMPARA BAK.3 PZ.NEGRO 515 </v>
          </cell>
          <cell r="C97" t="str">
            <v>u</v>
          </cell>
          <cell r="D97">
            <v>5.07</v>
          </cell>
        </row>
        <row r="98">
          <cell r="A98" t="str">
            <v>el.166b</v>
          </cell>
          <cell r="B98" t="str">
            <v>RECEPTACULO CURVO NEG BAK.584</v>
          </cell>
          <cell r="C98" t="str">
            <v>u</v>
          </cell>
          <cell r="D98">
            <v>7.69</v>
          </cell>
        </row>
        <row r="99">
          <cell r="A99" t="str">
            <v>el.167</v>
          </cell>
          <cell r="B99" t="str">
            <v>CAÑO 3/4 SEMIPESADO X 3 MTS</v>
          </cell>
          <cell r="C99" t="str">
            <v>u</v>
          </cell>
          <cell r="D99">
            <v>7.69</v>
          </cell>
        </row>
        <row r="100">
          <cell r="A100" t="str">
            <v>el.168b</v>
          </cell>
          <cell r="B100" t="str">
            <v>CONECTORES HIERRO DE 5/8"</v>
          </cell>
          <cell r="C100" t="str">
            <v>u</v>
          </cell>
          <cell r="D100">
            <v>1.375</v>
          </cell>
        </row>
        <row r="101">
          <cell r="A101" t="str">
            <v>el169</v>
          </cell>
          <cell r="B101" t="str">
            <v>CONECTORES HIERRO DE 3/4"</v>
          </cell>
          <cell r="C101" t="str">
            <v>u</v>
          </cell>
          <cell r="D101">
            <v>12.2</v>
          </cell>
        </row>
        <row r="102">
          <cell r="A102" t="str">
            <v>el.170b</v>
          </cell>
          <cell r="B102" t="str">
            <v>CAJA CUADRADAS 10*10 N°20</v>
          </cell>
          <cell r="C102" t="str">
            <v>u</v>
          </cell>
          <cell r="D102">
            <v>6.88</v>
          </cell>
        </row>
        <row r="103">
          <cell r="A103" t="str">
            <v>el171</v>
          </cell>
          <cell r="B103" t="str">
            <v>CAJA OCTOGONALES GRANDES N°20</v>
          </cell>
          <cell r="C103" t="str">
            <v>u</v>
          </cell>
          <cell r="D103">
            <v>12.2</v>
          </cell>
        </row>
        <row r="104">
          <cell r="A104" t="str">
            <v>el172</v>
          </cell>
          <cell r="B104" t="str">
            <v>CAJA OCTOGONALES CHICAS N°20</v>
          </cell>
          <cell r="C104" t="str">
            <v>u</v>
          </cell>
          <cell r="D104">
            <v>12.2</v>
          </cell>
        </row>
        <row r="105">
          <cell r="A105" t="str">
            <v>el.175b</v>
          </cell>
          <cell r="B105" t="str">
            <v>CABLE     1*1 $*MT.................</v>
          </cell>
          <cell r="C105" t="str">
            <v>u</v>
          </cell>
          <cell r="D105">
            <v>7.31</v>
          </cell>
        </row>
        <row r="106">
          <cell r="A106" t="str">
            <v>eq.001b</v>
          </cell>
          <cell r="B106" t="str">
            <v>camión Ford 14000 Diesel</v>
          </cell>
          <cell r="C106" t="str">
            <v>u</v>
          </cell>
          <cell r="D106">
            <v>411764.71</v>
          </cell>
        </row>
        <row r="107">
          <cell r="A107" t="str">
            <v>eq.001'</v>
          </cell>
          <cell r="B107" t="str">
            <v>camión Ford 14000 Diesel</v>
          </cell>
          <cell r="C107" t="str">
            <v>h</v>
          </cell>
          <cell r="D107">
            <v>426297.99530000001</v>
          </cell>
        </row>
        <row r="108">
          <cell r="A108" t="str">
            <v>eq.002b</v>
          </cell>
          <cell r="B108" t="str">
            <v>equipo volquete BACO 7 m3</v>
          </cell>
          <cell r="C108" t="str">
            <v>u</v>
          </cell>
          <cell r="D108">
            <v>78733.03</v>
          </cell>
        </row>
        <row r="109">
          <cell r="A109" t="str">
            <v>eq.003</v>
          </cell>
          <cell r="B109" t="str">
            <v>canasta 1 (camión volcador)</v>
          </cell>
          <cell r="C109" t="str">
            <v>h</v>
          </cell>
          <cell r="D109">
            <v>348.22</v>
          </cell>
        </row>
        <row r="110">
          <cell r="A110" t="str">
            <v>eq.004</v>
          </cell>
          <cell r="B110" t="str">
            <v>canasta 2 (mixer 5m3)</v>
          </cell>
          <cell r="C110" t="str">
            <v>h</v>
          </cell>
          <cell r="D110">
            <v>513.62</v>
          </cell>
        </row>
        <row r="111">
          <cell r="A111" t="str">
            <v>eq.005</v>
          </cell>
          <cell r="B111" t="str">
            <v>canasta 3 (retroexcavadora 87 HP)</v>
          </cell>
          <cell r="C111" t="str">
            <v>h</v>
          </cell>
          <cell r="D111">
            <v>283.39</v>
          </cell>
        </row>
        <row r="112">
          <cell r="A112" t="str">
            <v>eq.006</v>
          </cell>
          <cell r="B112" t="str">
            <v>gasoil</v>
          </cell>
          <cell r="C112" t="str">
            <v>l</v>
          </cell>
          <cell r="D112">
            <v>5.88</v>
          </cell>
        </row>
        <row r="113">
          <cell r="A113" t="str">
            <v>eq.007</v>
          </cell>
          <cell r="B113" t="str">
            <v>retroexcavadora 87 H.P.</v>
          </cell>
          <cell r="C113" t="str">
            <v>u</v>
          </cell>
          <cell r="D113">
            <v>729219.0834</v>
          </cell>
        </row>
        <row r="114">
          <cell r="A114" t="str">
            <v>eq.008</v>
          </cell>
          <cell r="B114" t="str">
            <v>retroexcavadora 87 H.P.</v>
          </cell>
          <cell r="C114" t="str">
            <v>h</v>
          </cell>
          <cell r="D114">
            <v>283.39</v>
          </cell>
        </row>
        <row r="115">
          <cell r="A115" t="str">
            <v>eq.009</v>
          </cell>
          <cell r="B115" t="str">
            <v>motoniveladora 180 H.P.</v>
          </cell>
          <cell r="C115" t="str">
            <v>u</v>
          </cell>
          <cell r="D115">
            <v>1078357.0782999999</v>
          </cell>
        </row>
        <row r="116">
          <cell r="A116" t="str">
            <v>eq.010</v>
          </cell>
          <cell r="B116" t="str">
            <v>motoniveladora</v>
          </cell>
          <cell r="C116" t="str">
            <v>h</v>
          </cell>
          <cell r="D116">
            <v>426.55</v>
          </cell>
        </row>
        <row r="117">
          <cell r="A117" t="str">
            <v>eq.011</v>
          </cell>
          <cell r="B117" t="str">
            <v>camión volcador 140 H.P.</v>
          </cell>
          <cell r="C117" t="str">
            <v>u</v>
          </cell>
          <cell r="D117">
            <v>761233.37</v>
          </cell>
        </row>
        <row r="118">
          <cell r="A118" t="str">
            <v>eq.012</v>
          </cell>
          <cell r="B118" t="str">
            <v>camión volcador 140 H.P.</v>
          </cell>
          <cell r="C118" t="str">
            <v>h</v>
          </cell>
          <cell r="D118">
            <v>348.22</v>
          </cell>
        </row>
        <row r="119">
          <cell r="A119" t="str">
            <v>eq.013</v>
          </cell>
          <cell r="B119" t="str">
            <v>pala cargadora 140 H.P.</v>
          </cell>
          <cell r="C119" t="str">
            <v>u</v>
          </cell>
          <cell r="D119">
            <v>978777.76280000003</v>
          </cell>
        </row>
        <row r="120">
          <cell r="A120" t="str">
            <v>eq.014</v>
          </cell>
          <cell r="B120" t="str">
            <v>pala cargadora 140 H.P.</v>
          </cell>
          <cell r="C120" t="str">
            <v>h</v>
          </cell>
          <cell r="D120">
            <v>337.14</v>
          </cell>
        </row>
        <row r="121">
          <cell r="A121" t="str">
            <v>eq.015</v>
          </cell>
          <cell r="B121" t="str">
            <v>rodillo neumático autopropulsado 70 HP</v>
          </cell>
          <cell r="C121" t="str">
            <v>u</v>
          </cell>
          <cell r="D121">
            <v>630640.26</v>
          </cell>
        </row>
        <row r="122">
          <cell r="A122" t="str">
            <v>eq.016</v>
          </cell>
          <cell r="B122" t="str">
            <v>rodillo neumático autopropulsado 70 HP</v>
          </cell>
          <cell r="C122" t="str">
            <v>h</v>
          </cell>
          <cell r="D122">
            <v>212.8</v>
          </cell>
        </row>
        <row r="123">
          <cell r="A123" t="str">
            <v>eq.017</v>
          </cell>
          <cell r="B123" t="str">
            <v>vibrocompactador autopropulsado 120 HP</v>
          </cell>
          <cell r="C123" t="str">
            <v>u</v>
          </cell>
          <cell r="D123">
            <v>792833.08</v>
          </cell>
        </row>
        <row r="124">
          <cell r="A124" t="str">
            <v>eq.018</v>
          </cell>
          <cell r="B124" t="str">
            <v>vibrocompactador autopropulsado 120 HP</v>
          </cell>
          <cell r="C124" t="str">
            <v>h</v>
          </cell>
          <cell r="D124">
            <v>290.66000000000003</v>
          </cell>
        </row>
        <row r="125">
          <cell r="A125" t="str">
            <v>eq.019</v>
          </cell>
          <cell r="B125" t="str">
            <v>camión mixer 5 m3   240 H.P.</v>
          </cell>
          <cell r="C125" t="str">
            <v>u</v>
          </cell>
          <cell r="D125">
            <v>1162059.56</v>
          </cell>
        </row>
        <row r="126">
          <cell r="A126" t="str">
            <v>eq.020</v>
          </cell>
          <cell r="B126" t="str">
            <v>mixer hormigón 5 m3</v>
          </cell>
          <cell r="C126" t="str">
            <v>h</v>
          </cell>
          <cell r="D126">
            <v>513.62</v>
          </cell>
        </row>
        <row r="127">
          <cell r="A127" t="str">
            <v>eq.021</v>
          </cell>
          <cell r="B127" t="str">
            <v>planta elaboradora de hormigón 60 H.P.</v>
          </cell>
          <cell r="C127" t="str">
            <v>u</v>
          </cell>
          <cell r="D127">
            <v>413516.41</v>
          </cell>
        </row>
        <row r="128">
          <cell r="A128" t="str">
            <v>eq.022</v>
          </cell>
          <cell r="B128" t="str">
            <v>planta eleboradora de hormigón</v>
          </cell>
          <cell r="C128" t="str">
            <v>h</v>
          </cell>
          <cell r="D128">
            <v>173.85</v>
          </cell>
        </row>
        <row r="129">
          <cell r="A129" t="str">
            <v>eq.024</v>
          </cell>
          <cell r="B129" t="str">
            <v>topadora D-7  200 H.P.</v>
          </cell>
          <cell r="C129" t="str">
            <v>u</v>
          </cell>
          <cell r="D129">
            <v>1516867.0991</v>
          </cell>
        </row>
        <row r="130">
          <cell r="A130" t="str">
            <v>eq.025</v>
          </cell>
          <cell r="B130" t="str">
            <v>topadora D-7  200 H.P.</v>
          </cell>
          <cell r="C130" t="str">
            <v>h</v>
          </cell>
          <cell r="D130">
            <v>474.06</v>
          </cell>
        </row>
        <row r="131">
          <cell r="A131" t="str">
            <v>eq.026b</v>
          </cell>
          <cell r="B131" t="str">
            <v>aserradora pavimento 8 H.P.</v>
          </cell>
          <cell r="C131" t="str">
            <v>u</v>
          </cell>
          <cell r="D131">
            <v>18245.439999999999</v>
          </cell>
        </row>
        <row r="132">
          <cell r="A132" t="str">
            <v>eq.027</v>
          </cell>
          <cell r="B132" t="str">
            <v>aserradora pavimento 8 H.P.</v>
          </cell>
          <cell r="C132" t="str">
            <v>h</v>
          </cell>
          <cell r="D132">
            <v>18245.439999999999</v>
          </cell>
        </row>
        <row r="133">
          <cell r="A133" t="str">
            <v>eq.028b</v>
          </cell>
          <cell r="B133" t="str">
            <v>bomba a explosión 5 H. P.</v>
          </cell>
          <cell r="C133" t="str">
            <v>u</v>
          </cell>
          <cell r="D133">
            <v>3993.2</v>
          </cell>
        </row>
        <row r="134">
          <cell r="A134" t="str">
            <v>eq.029</v>
          </cell>
          <cell r="B134" t="str">
            <v>bomba a explosión 5 H. P.</v>
          </cell>
          <cell r="C134" t="str">
            <v>h</v>
          </cell>
          <cell r="D134">
            <v>3993.2</v>
          </cell>
        </row>
        <row r="135">
          <cell r="A135" t="str">
            <v>eq.030</v>
          </cell>
          <cell r="B135" t="str">
            <v>camión con acoplado 15m3  312 H.P.</v>
          </cell>
          <cell r="C135" t="str">
            <v>u</v>
          </cell>
          <cell r="D135">
            <v>1568866.4802999999</v>
          </cell>
        </row>
        <row r="136">
          <cell r="A136" t="str">
            <v>eq.031</v>
          </cell>
          <cell r="B136" t="str">
            <v>camión con acoplado 15m3  312 H.P.</v>
          </cell>
          <cell r="C136" t="str">
            <v>h</v>
          </cell>
          <cell r="D136">
            <v>177209.95</v>
          </cell>
        </row>
        <row r="137">
          <cell r="A137" t="str">
            <v>eq.040</v>
          </cell>
          <cell r="B137" t="str">
            <v>plancha vibradora a explosión 6 H.P.</v>
          </cell>
          <cell r="C137" t="str">
            <v>u</v>
          </cell>
          <cell r="D137">
            <v>18071.115600000001</v>
          </cell>
        </row>
        <row r="138">
          <cell r="A138" t="str">
            <v>eq.041</v>
          </cell>
          <cell r="B138" t="str">
            <v>plancha vibradora a explosión 6 H.P.</v>
          </cell>
          <cell r="C138" t="str">
            <v>h</v>
          </cell>
          <cell r="D138">
            <v>13024.8</v>
          </cell>
        </row>
        <row r="139">
          <cell r="A139" t="str">
            <v>eq.044b</v>
          </cell>
          <cell r="B139" t="str">
            <v>regla vibradora 8 H.P.</v>
          </cell>
          <cell r="C139" t="str">
            <v>u</v>
          </cell>
          <cell r="D139">
            <v>56472.959999999999</v>
          </cell>
        </row>
        <row r="140">
          <cell r="A140" t="str">
            <v>eq.046</v>
          </cell>
          <cell r="B140" t="str">
            <v>regla vibradora 8 H.P.</v>
          </cell>
          <cell r="C140" t="str">
            <v>h</v>
          </cell>
          <cell r="D140">
            <v>56472.959999999999</v>
          </cell>
        </row>
        <row r="141">
          <cell r="A141" t="str">
            <v>eq.048</v>
          </cell>
          <cell r="B141" t="str">
            <v>rodillo neumático de arrastre</v>
          </cell>
          <cell r="C141" t="str">
            <v>u</v>
          </cell>
          <cell r="D141">
            <v>164506.81</v>
          </cell>
        </row>
        <row r="142">
          <cell r="A142" t="str">
            <v>eq.049</v>
          </cell>
          <cell r="B142" t="str">
            <v>rodillo neumático de arrastre</v>
          </cell>
          <cell r="C142" t="str">
            <v>h</v>
          </cell>
          <cell r="D142">
            <v>164506.81</v>
          </cell>
        </row>
        <row r="143">
          <cell r="A143" t="str">
            <v>eq.050</v>
          </cell>
          <cell r="B143" t="str">
            <v>rodillo pata de cabra de arrastre</v>
          </cell>
          <cell r="C143" t="str">
            <v>u</v>
          </cell>
          <cell r="D143">
            <v>107287.15</v>
          </cell>
        </row>
        <row r="144">
          <cell r="A144" t="str">
            <v>eq.051</v>
          </cell>
          <cell r="B144" t="str">
            <v>rodillo pata de cabra de arrastre</v>
          </cell>
          <cell r="C144" t="str">
            <v>h</v>
          </cell>
          <cell r="D144">
            <v>107287.15</v>
          </cell>
        </row>
        <row r="145">
          <cell r="A145" t="str">
            <v>eq.052</v>
          </cell>
          <cell r="B145" t="str">
            <v>rodillo vibrador de arrastre 60 H.P.</v>
          </cell>
          <cell r="C145" t="str">
            <v>u</v>
          </cell>
          <cell r="D145">
            <v>121591.98</v>
          </cell>
        </row>
        <row r="146">
          <cell r="A146" t="str">
            <v>eq.053</v>
          </cell>
          <cell r="B146" t="str">
            <v>rodillo vibrador de arrastre 60 H.P.</v>
          </cell>
          <cell r="C146" t="str">
            <v>h</v>
          </cell>
          <cell r="D146">
            <v>121591.98</v>
          </cell>
        </row>
        <row r="147">
          <cell r="A147" t="str">
            <v>eq.054</v>
          </cell>
          <cell r="B147" t="str">
            <v>tanque acoplado 10000 litros</v>
          </cell>
          <cell r="C147" t="str">
            <v>u</v>
          </cell>
          <cell r="D147">
            <v>49411.037300000004</v>
          </cell>
        </row>
        <row r="148">
          <cell r="A148" t="str">
            <v>eq.055</v>
          </cell>
          <cell r="B148" t="str">
            <v>tanque acoplado 10000 litros</v>
          </cell>
          <cell r="C148" t="str">
            <v>h</v>
          </cell>
          <cell r="D148">
            <v>54700.45</v>
          </cell>
        </row>
        <row r="149">
          <cell r="A149" t="str">
            <v>eq.058b</v>
          </cell>
          <cell r="B149" t="str">
            <v>tractor engomado 100 H.P.</v>
          </cell>
          <cell r="C149" t="str">
            <v>u</v>
          </cell>
          <cell r="D149">
            <v>516704</v>
          </cell>
        </row>
        <row r="150">
          <cell r="A150" t="str">
            <v>eq.059</v>
          </cell>
          <cell r="B150" t="str">
            <v>tractor engomado 100 H.P.</v>
          </cell>
          <cell r="C150" t="str">
            <v>h</v>
          </cell>
          <cell r="D150">
            <v>516704</v>
          </cell>
        </row>
        <row r="151">
          <cell r="A151" t="str">
            <v>eq.060b</v>
          </cell>
          <cell r="B151" t="str">
            <v>vibrador inmersión a nafta 4 H.P.</v>
          </cell>
          <cell r="C151" t="str">
            <v>u</v>
          </cell>
          <cell r="D151">
            <v>13426.8</v>
          </cell>
        </row>
        <row r="152">
          <cell r="A152" t="str">
            <v>eq.061</v>
          </cell>
          <cell r="B152" t="str">
            <v>vibrador inmersión a nafta 4 H.P.</v>
          </cell>
          <cell r="C152" t="str">
            <v>h</v>
          </cell>
          <cell r="D152">
            <v>13426.8</v>
          </cell>
        </row>
        <row r="153">
          <cell r="A153" t="str">
            <v>eq.062</v>
          </cell>
          <cell r="B153" t="str">
            <v>martillo neumático</v>
          </cell>
          <cell r="C153" t="str">
            <v>u</v>
          </cell>
          <cell r="D153">
            <v>17520</v>
          </cell>
        </row>
        <row r="154">
          <cell r="A154" t="str">
            <v>eq.063</v>
          </cell>
          <cell r="B154" t="str">
            <v>martillo neumático</v>
          </cell>
          <cell r="C154" t="str">
            <v>h</v>
          </cell>
          <cell r="D154">
            <v>17520</v>
          </cell>
        </row>
        <row r="155">
          <cell r="A155" t="str">
            <v>eq.064</v>
          </cell>
          <cell r="B155" t="str">
            <v>cortadora de hierro eléctrica tipo Simplex 32</v>
          </cell>
          <cell r="C155" t="str">
            <v>u</v>
          </cell>
          <cell r="D155">
            <v>17520</v>
          </cell>
        </row>
        <row r="156">
          <cell r="A156" t="str">
            <v>eq.065</v>
          </cell>
          <cell r="B156" t="str">
            <v>cortadora de hierro eléctrica</v>
          </cell>
          <cell r="C156" t="str">
            <v>h</v>
          </cell>
          <cell r="D156">
            <v>17520</v>
          </cell>
        </row>
        <row r="157">
          <cell r="A157" t="str">
            <v>eq.066b</v>
          </cell>
          <cell r="B157" t="str">
            <v>motocompresor tipo P185 WR</v>
          </cell>
          <cell r="C157" t="str">
            <v>u</v>
          </cell>
          <cell r="D157">
            <v>57000</v>
          </cell>
        </row>
        <row r="158">
          <cell r="A158" t="str">
            <v>eq.067</v>
          </cell>
          <cell r="B158" t="str">
            <v>motocompresor</v>
          </cell>
          <cell r="C158" t="str">
            <v>h</v>
          </cell>
          <cell r="D158">
            <v>57000</v>
          </cell>
        </row>
        <row r="159">
          <cell r="A159" t="str">
            <v>eq.068</v>
          </cell>
          <cell r="B159" t="str">
            <v>grupo electrógeno CAT (3306ATAAC) 250 KV Stan by</v>
          </cell>
          <cell r="C159" t="str">
            <v>u</v>
          </cell>
          <cell r="D159">
            <v>57000</v>
          </cell>
        </row>
        <row r="160">
          <cell r="A160" t="str">
            <v>eq.069</v>
          </cell>
          <cell r="B160" t="str">
            <v>grupo electrógeno CAT (3306ATAAC) 240 KV Stan by</v>
          </cell>
          <cell r="C160" t="str">
            <v>h</v>
          </cell>
          <cell r="D160">
            <v>57000</v>
          </cell>
        </row>
        <row r="161">
          <cell r="A161" t="str">
            <v>eq.070b</v>
          </cell>
          <cell r="B161" t="str">
            <v>equipo regador de agua  cap. 6000 lt</v>
          </cell>
          <cell r="C161" t="str">
            <v>u</v>
          </cell>
          <cell r="D161">
            <v>80000</v>
          </cell>
        </row>
        <row r="162">
          <cell r="A162" t="str">
            <v>eq.071</v>
          </cell>
          <cell r="B162" t="str">
            <v>equipo regador de agua  cap. 6000 lt</v>
          </cell>
          <cell r="C162" t="str">
            <v>h</v>
          </cell>
          <cell r="D162">
            <v>80000</v>
          </cell>
        </row>
        <row r="163">
          <cell r="A163" t="str">
            <v>eq.072b</v>
          </cell>
          <cell r="B163" t="str">
            <v>equipo regador de asfalto cap 5000 lt</v>
          </cell>
          <cell r="C163" t="str">
            <v>u</v>
          </cell>
          <cell r="D163">
            <v>185000</v>
          </cell>
        </row>
        <row r="164">
          <cell r="A164" t="str">
            <v>eq.073</v>
          </cell>
          <cell r="B164" t="str">
            <v>equipo regador de asfalto cap 5000 lt</v>
          </cell>
          <cell r="C164" t="str">
            <v>h</v>
          </cell>
          <cell r="D164">
            <v>185000</v>
          </cell>
        </row>
        <row r="165">
          <cell r="A165" t="str">
            <v>eq.074b</v>
          </cell>
          <cell r="B165" t="str">
            <v>barredora sopladora</v>
          </cell>
          <cell r="C165" t="str">
            <v>u</v>
          </cell>
          <cell r="D165">
            <v>125000</v>
          </cell>
        </row>
        <row r="166">
          <cell r="A166" t="str">
            <v>eq.075</v>
          </cell>
          <cell r="B166" t="str">
            <v>barredora sopladora</v>
          </cell>
          <cell r="C166" t="str">
            <v>h</v>
          </cell>
          <cell r="D166">
            <v>125000</v>
          </cell>
        </row>
        <row r="167">
          <cell r="A167" t="str">
            <v>eq.076</v>
          </cell>
          <cell r="B167" t="str">
            <v>Compactadora de Suelo Rodillo Liso 145 HP CS 533 D</v>
          </cell>
          <cell r="C167" t="str">
            <v>u</v>
          </cell>
          <cell r="D167">
            <v>696800</v>
          </cell>
        </row>
        <row r="168">
          <cell r="A168" t="str">
            <v>eq.077</v>
          </cell>
          <cell r="B168" t="str">
            <v>aplanadora autopropulsado</v>
          </cell>
          <cell r="C168" t="str">
            <v>h</v>
          </cell>
          <cell r="D168">
            <v>696800</v>
          </cell>
        </row>
        <row r="169">
          <cell r="A169" t="str">
            <v>eq.078</v>
          </cell>
          <cell r="B169" t="str">
            <v>camioneta pick up cabina simple</v>
          </cell>
          <cell r="C169" t="str">
            <v>u</v>
          </cell>
          <cell r="D169">
            <v>154372.85</v>
          </cell>
        </row>
        <row r="170">
          <cell r="A170" t="str">
            <v>eq.079</v>
          </cell>
          <cell r="B170" t="str">
            <v>camioneta</v>
          </cell>
          <cell r="C170" t="str">
            <v>h</v>
          </cell>
          <cell r="D170">
            <v>154372.85</v>
          </cell>
        </row>
        <row r="171">
          <cell r="A171" t="str">
            <v>eq.080</v>
          </cell>
          <cell r="B171" t="str">
            <v>nafta super</v>
          </cell>
          <cell r="C171" t="str">
            <v>l</v>
          </cell>
          <cell r="D171">
            <v>6.47</v>
          </cell>
        </row>
        <row r="172">
          <cell r="A172" t="str">
            <v>eq.082</v>
          </cell>
          <cell r="B172" t="str">
            <v>rastra de disco DUMAIRE R-10(TATU) de 40 x 26"</v>
          </cell>
          <cell r="C172" t="str">
            <v>u</v>
          </cell>
          <cell r="D172">
            <v>125776.3438</v>
          </cell>
        </row>
        <row r="173">
          <cell r="A173" t="str">
            <v>eq.083</v>
          </cell>
          <cell r="B173" t="str">
            <v>rastra de disco</v>
          </cell>
          <cell r="C173" t="str">
            <v>h</v>
          </cell>
          <cell r="D173">
            <v>138166.76</v>
          </cell>
        </row>
        <row r="174">
          <cell r="A174" t="str">
            <v>eq.084</v>
          </cell>
          <cell r="B174" t="str">
            <v>dobladora de hierro Trebol</v>
          </cell>
          <cell r="C174" t="str">
            <v>u</v>
          </cell>
          <cell r="D174">
            <v>138166.76</v>
          </cell>
        </row>
        <row r="175">
          <cell r="A175" t="str">
            <v>eq.085</v>
          </cell>
          <cell r="B175" t="str">
            <v>dobladora de hierro Trebol</v>
          </cell>
          <cell r="C175" t="str">
            <v>h</v>
          </cell>
          <cell r="D175">
            <v>138166.76</v>
          </cell>
        </row>
        <row r="176">
          <cell r="A176" t="str">
            <v>eq.086</v>
          </cell>
          <cell r="B176" t="str">
            <v>vibrador de placa Waker BPS</v>
          </cell>
          <cell r="C176" t="str">
            <v>u</v>
          </cell>
          <cell r="D176">
            <v>26448.2</v>
          </cell>
        </row>
        <row r="177">
          <cell r="A177" t="str">
            <v>eq.087</v>
          </cell>
          <cell r="B177" t="str">
            <v>vibrador de placa Waker BPS</v>
          </cell>
          <cell r="C177" t="str">
            <v>h</v>
          </cell>
          <cell r="D177">
            <v>26448.2</v>
          </cell>
        </row>
        <row r="178">
          <cell r="A178" t="str">
            <v>eq.088</v>
          </cell>
          <cell r="B178" t="str">
            <v xml:space="preserve">planta de asfalto 80 Tn/h c/filtro de manga </v>
          </cell>
          <cell r="C178" t="str">
            <v>u</v>
          </cell>
          <cell r="D178">
            <v>2870670.31</v>
          </cell>
        </row>
        <row r="179">
          <cell r="A179" t="str">
            <v>eq.089</v>
          </cell>
          <cell r="B179" t="str">
            <v xml:space="preserve">planta de asfalto 80 Tn/h c/filtro de manga </v>
          </cell>
          <cell r="C179" t="str">
            <v>h</v>
          </cell>
          <cell r="D179">
            <v>4900529</v>
          </cell>
        </row>
        <row r="180">
          <cell r="A180" t="str">
            <v>eq.090</v>
          </cell>
          <cell r="B180" t="str">
            <v>Grúa hidráulica Hidrogrubert N 10000 - Tm</v>
          </cell>
          <cell r="C180" t="str">
            <v>u</v>
          </cell>
          <cell r="D180">
            <v>140487.71</v>
          </cell>
        </row>
        <row r="181">
          <cell r="A181" t="str">
            <v>eq.100</v>
          </cell>
          <cell r="B181" t="str">
            <v>Grúa hidráulica Hidrogrubert N 10000 - Tm</v>
          </cell>
          <cell r="C181" t="str">
            <v>h</v>
          </cell>
          <cell r="D181">
            <v>298.19</v>
          </cell>
        </row>
        <row r="182">
          <cell r="A182" t="str">
            <v>eq.102</v>
          </cell>
          <cell r="B182" t="str">
            <v>terminadora de asfalto CIBER SA 115 CR serie 135</v>
          </cell>
          <cell r="C182" t="str">
            <v>u</v>
          </cell>
          <cell r="D182">
            <v>1013815.26</v>
          </cell>
        </row>
        <row r="183">
          <cell r="A183" t="str">
            <v>eq.103</v>
          </cell>
          <cell r="B183" t="str">
            <v>terminadora de asfalto CIBER 115CR serie 135</v>
          </cell>
          <cell r="C183" t="str">
            <v>h</v>
          </cell>
          <cell r="D183">
            <v>1524346</v>
          </cell>
        </row>
        <row r="184">
          <cell r="A184" t="str">
            <v>eq.104</v>
          </cell>
          <cell r="B184" t="str">
            <v>retroexcavadora s/oruga 140 HP 0,80m3 (CAT 320)</v>
          </cell>
          <cell r="C184" t="str">
            <v>u</v>
          </cell>
          <cell r="D184">
            <v>1018400</v>
          </cell>
        </row>
        <row r="185">
          <cell r="A185" t="str">
            <v>eq.105</v>
          </cell>
          <cell r="B185" t="str">
            <v>retroexcavadora s/oruga 140 HP 0,80m3</v>
          </cell>
          <cell r="C185" t="str">
            <v>h</v>
          </cell>
          <cell r="D185">
            <v>323.44</v>
          </cell>
        </row>
        <row r="186">
          <cell r="A186" t="str">
            <v>eq.106</v>
          </cell>
          <cell r="B186" t="str">
            <v>camión M. Benz 1218-42</v>
          </cell>
          <cell r="C186" t="str">
            <v>u</v>
          </cell>
          <cell r="D186">
            <v>421931.58500000002</v>
          </cell>
        </row>
        <row r="187">
          <cell r="A187" t="str">
            <v>eq.107</v>
          </cell>
          <cell r="B187" t="str">
            <v>camión M. Benz 1620-45</v>
          </cell>
          <cell r="C187" t="str">
            <v>u</v>
          </cell>
          <cell r="D187">
            <v>468747.26</v>
          </cell>
        </row>
        <row r="188">
          <cell r="A188" t="str">
            <v>eq.108</v>
          </cell>
          <cell r="B188" t="str">
            <v>cubierta 900x20 c/tacos</v>
          </cell>
          <cell r="C188" t="str">
            <v>u</v>
          </cell>
          <cell r="D188">
            <v>2741.5967000000001</v>
          </cell>
        </row>
        <row r="189">
          <cell r="A189" t="str">
            <v>eq.109</v>
          </cell>
          <cell r="B189" t="str">
            <v>cubierta 1000x20 c/tacos</v>
          </cell>
          <cell r="C189" t="str">
            <v>u</v>
          </cell>
          <cell r="D189">
            <v>3269.6967</v>
          </cell>
        </row>
        <row r="190">
          <cell r="A190" t="str">
            <v>eq.110</v>
          </cell>
          <cell r="B190" t="str">
            <v>cubierta 1100x20 c/tacos</v>
          </cell>
          <cell r="C190" t="str">
            <v>u</v>
          </cell>
          <cell r="D190">
            <v>3714.8733000000002</v>
          </cell>
        </row>
        <row r="191">
          <cell r="A191" t="str">
            <v>eq.111</v>
          </cell>
          <cell r="B191" t="str">
            <v>equipo acoplado p/camion 1218-42</v>
          </cell>
          <cell r="C191" t="str">
            <v>u</v>
          </cell>
          <cell r="D191">
            <v>71493.210000000006</v>
          </cell>
        </row>
        <row r="192">
          <cell r="A192" t="str">
            <v>eq.112</v>
          </cell>
          <cell r="B192" t="str">
            <v>equipo acoplado p/camion 1620-45</v>
          </cell>
          <cell r="C192" t="str">
            <v>u</v>
          </cell>
          <cell r="D192">
            <v>71493.210000000006</v>
          </cell>
        </row>
        <row r="193">
          <cell r="A193" t="str">
            <v>eq.200</v>
          </cell>
          <cell r="B193" t="str">
            <v>matafuegos 5 kg tipo ABC</v>
          </cell>
          <cell r="C193" t="str">
            <v>u</v>
          </cell>
          <cell r="D193">
            <v>380.17</v>
          </cell>
        </row>
        <row r="194">
          <cell r="A194" t="str">
            <v>fi.023</v>
          </cell>
          <cell r="B194" t="str">
            <v xml:space="preserve">tasa cartera general BNA </v>
          </cell>
          <cell r="C194" t="str">
            <v>%</v>
          </cell>
          <cell r="D194">
            <v>18.850000000000001</v>
          </cell>
        </row>
        <row r="195">
          <cell r="A195" t="str">
            <v>fi.024</v>
          </cell>
          <cell r="B195" t="str">
            <v>cotización dólar promed. mensual</v>
          </cell>
          <cell r="C195" t="str">
            <v>$</v>
          </cell>
          <cell r="D195">
            <v>5.36</v>
          </cell>
        </row>
        <row r="196">
          <cell r="A196" t="str">
            <v>fi.025</v>
          </cell>
          <cell r="B196" t="str">
            <v>tasa comerc. y financ. eq. Importado</v>
          </cell>
          <cell r="C196" t="str">
            <v>%</v>
          </cell>
          <cell r="D196">
            <v>12.2</v>
          </cell>
        </row>
        <row r="197">
          <cell r="A197" t="str">
            <v>fi.026</v>
          </cell>
          <cell r="B197" t="str">
            <v>derechos de aprobación C.Profes.</v>
          </cell>
          <cell r="C197" t="str">
            <v>u</v>
          </cell>
          <cell r="D197">
            <v>120</v>
          </cell>
        </row>
        <row r="198">
          <cell r="A198" t="str">
            <v>fi.027</v>
          </cell>
          <cell r="B198" t="str">
            <v xml:space="preserve">copia xerox de planos </v>
          </cell>
          <cell r="C198" t="str">
            <v>m2</v>
          </cell>
          <cell r="D198">
            <v>16.53</v>
          </cell>
        </row>
        <row r="199">
          <cell r="A199" t="str">
            <v>fi.028</v>
          </cell>
          <cell r="B199" t="str">
            <v>seguro 1218-42($/año)</v>
          </cell>
          <cell r="C199" t="str">
            <v>u</v>
          </cell>
          <cell r="D199">
            <v>8145.18</v>
          </cell>
        </row>
        <row r="200">
          <cell r="A200" t="str">
            <v>fi.029</v>
          </cell>
          <cell r="B200" t="str">
            <v>seguro 1620-45($/año)</v>
          </cell>
          <cell r="C200" t="str">
            <v>u</v>
          </cell>
          <cell r="D200">
            <v>9325.9</v>
          </cell>
        </row>
        <row r="201">
          <cell r="A201" t="str">
            <v>fo.010</v>
          </cell>
          <cell r="B201" t="str">
            <v>árboles para forestación - fresno</v>
          </cell>
          <cell r="C201" t="str">
            <v>u</v>
          </cell>
          <cell r="D201">
            <v>48.76</v>
          </cell>
        </row>
        <row r="202">
          <cell r="A202" t="str">
            <v>fo.020</v>
          </cell>
          <cell r="B202" t="str">
            <v>mantillo</v>
          </cell>
          <cell r="C202" t="str">
            <v>bolsa</v>
          </cell>
          <cell r="D202">
            <v>13.5867</v>
          </cell>
        </row>
        <row r="203">
          <cell r="A203" t="str">
            <v>ga.005</v>
          </cell>
          <cell r="B203" t="str">
            <v>Pegamento p/polyguard 1 litro</v>
          </cell>
          <cell r="C203" t="str">
            <v>u</v>
          </cell>
          <cell r="D203">
            <v>130.29499999999999</v>
          </cell>
        </row>
        <row r="204">
          <cell r="A204" t="str">
            <v>ga.008</v>
          </cell>
          <cell r="B204" t="str">
            <v>Sombrerete chapa aprobado de 100 c/tornillos</v>
          </cell>
          <cell r="C204" t="str">
            <v>u</v>
          </cell>
          <cell r="D204">
            <v>46.265000000000001</v>
          </cell>
        </row>
        <row r="205">
          <cell r="A205" t="str">
            <v>ga.010</v>
          </cell>
          <cell r="B205" t="str">
            <v>caño de chapa galvanizada</v>
          </cell>
          <cell r="C205" t="str">
            <v>m</v>
          </cell>
          <cell r="D205">
            <v>23.906700000000001</v>
          </cell>
        </row>
        <row r="206">
          <cell r="A206" t="str">
            <v>ga.011</v>
          </cell>
          <cell r="B206" t="str">
            <v>componentes epoxi x 1/4lt.</v>
          </cell>
          <cell r="C206" t="str">
            <v>u</v>
          </cell>
          <cell r="D206">
            <v>50.2667</v>
          </cell>
        </row>
        <row r="207">
          <cell r="A207" t="str">
            <v>ga.020</v>
          </cell>
          <cell r="B207" t="str">
            <v>gabinete medidor gas</v>
          </cell>
          <cell r="C207" t="str">
            <v>u</v>
          </cell>
          <cell r="D207">
            <v>223.14</v>
          </cell>
        </row>
        <row r="208">
          <cell r="A208" t="str">
            <v>ga.113</v>
          </cell>
          <cell r="B208" t="str">
            <v>calefactor TB 3800 calorias</v>
          </cell>
          <cell r="C208" t="str">
            <v>u</v>
          </cell>
          <cell r="D208">
            <v>990.91</v>
          </cell>
        </row>
        <row r="209">
          <cell r="A209" t="str">
            <v>ga.114</v>
          </cell>
          <cell r="B209" t="str">
            <v>calefón 14 litros blanco</v>
          </cell>
          <cell r="C209" t="str">
            <v>u</v>
          </cell>
          <cell r="D209">
            <v>1313.64</v>
          </cell>
        </row>
        <row r="210">
          <cell r="A210" t="str">
            <v>ga.116</v>
          </cell>
          <cell r="B210" t="str">
            <v>cocina 4 hornallas</v>
          </cell>
          <cell r="C210" t="str">
            <v>u</v>
          </cell>
          <cell r="D210">
            <v>995.04499999999996</v>
          </cell>
        </row>
        <row r="211">
          <cell r="A211" t="str">
            <v>ga.126</v>
          </cell>
          <cell r="B211" t="str">
            <v>regulador y flexible p/gas natural</v>
          </cell>
          <cell r="C211" t="str">
            <v>u</v>
          </cell>
          <cell r="D211">
            <v>150.55000000000001</v>
          </cell>
        </row>
        <row r="212">
          <cell r="A212" t="str">
            <v>ga.137</v>
          </cell>
          <cell r="B212" t="str">
            <v>llave p/gas cromada 1/2"</v>
          </cell>
          <cell r="C212" t="str">
            <v>u</v>
          </cell>
          <cell r="D212">
            <v>79.976699999999994</v>
          </cell>
        </row>
        <row r="213">
          <cell r="A213" t="str">
            <v>ga.138</v>
          </cell>
          <cell r="B213" t="str">
            <v>llave p/gas cromada 3/4"</v>
          </cell>
          <cell r="C213" t="str">
            <v>u</v>
          </cell>
          <cell r="D213">
            <v>115.17</v>
          </cell>
        </row>
        <row r="214">
          <cell r="A214" t="str">
            <v>ga.150</v>
          </cell>
          <cell r="B214" t="str">
            <v>caño extruído 19 mm</v>
          </cell>
          <cell r="C214" t="str">
            <v>m</v>
          </cell>
          <cell r="D214">
            <v>34.81</v>
          </cell>
        </row>
        <row r="215">
          <cell r="A215" t="str">
            <v>ga.152</v>
          </cell>
          <cell r="B215" t="str">
            <v>Caño epoxi 13 mm</v>
          </cell>
          <cell r="C215" t="str">
            <v>m</v>
          </cell>
          <cell r="D215">
            <v>16.010000000000002</v>
          </cell>
        </row>
        <row r="216">
          <cell r="A216" t="str">
            <v>ga.153</v>
          </cell>
          <cell r="B216" t="str">
            <v>caño epoxi 19 mm</v>
          </cell>
          <cell r="C216" t="str">
            <v>m</v>
          </cell>
          <cell r="D216">
            <v>17.920000000000002</v>
          </cell>
        </row>
        <row r="217">
          <cell r="A217" t="str">
            <v>ga.156</v>
          </cell>
          <cell r="B217" t="str">
            <v>caño epoxi 25 mm</v>
          </cell>
          <cell r="C217" t="str">
            <v>m</v>
          </cell>
          <cell r="D217">
            <v>26.594999999999999</v>
          </cell>
        </row>
        <row r="218">
          <cell r="A218" t="str">
            <v>ga.159</v>
          </cell>
          <cell r="B218" t="str">
            <v>codo epoxi 13 mm</v>
          </cell>
          <cell r="C218" t="str">
            <v>u</v>
          </cell>
          <cell r="D218">
            <v>6.4749999999999996</v>
          </cell>
        </row>
        <row r="219">
          <cell r="A219" t="str">
            <v>ga.160</v>
          </cell>
          <cell r="B219" t="str">
            <v>codo epoxi 19 mm</v>
          </cell>
          <cell r="C219" t="str">
            <v>u</v>
          </cell>
          <cell r="D219">
            <v>7.8033000000000001</v>
          </cell>
        </row>
        <row r="220">
          <cell r="A220" t="str">
            <v>ga.161</v>
          </cell>
          <cell r="B220" t="str">
            <v>LLAVE PASO GAS BRONCE ½"</v>
          </cell>
          <cell r="C220" t="str">
            <v>u</v>
          </cell>
          <cell r="D220">
            <v>16.344999999999999</v>
          </cell>
        </row>
        <row r="221">
          <cell r="A221" t="str">
            <v>ga.162</v>
          </cell>
          <cell r="B221" t="str">
            <v>LLAVE PASO GAS BRONCE 3/4"</v>
          </cell>
          <cell r="C221" t="str">
            <v>u</v>
          </cell>
          <cell r="D221">
            <v>95.14</v>
          </cell>
        </row>
        <row r="222">
          <cell r="A222" t="str">
            <v>ga.164</v>
          </cell>
          <cell r="B222" t="str">
            <v>CAÑO EPOXI 13 MM</v>
          </cell>
          <cell r="C222" t="str">
            <v>m</v>
          </cell>
          <cell r="D222">
            <v>30.24</v>
          </cell>
        </row>
        <row r="223">
          <cell r="A223" t="str">
            <v>ga.165</v>
          </cell>
          <cell r="B223" t="str">
            <v xml:space="preserve">CODOS HH 90° EPOXI 1/2"     </v>
          </cell>
          <cell r="C223" t="str">
            <v>u</v>
          </cell>
          <cell r="D223">
            <v>30.24</v>
          </cell>
        </row>
        <row r="224">
          <cell r="A224" t="str">
            <v>ga.166</v>
          </cell>
          <cell r="B224" t="str">
            <v xml:space="preserve">CODOS HH 90° EPOXI 3/4"      </v>
          </cell>
          <cell r="C224" t="str">
            <v>u</v>
          </cell>
          <cell r="D224">
            <v>7.38</v>
          </cell>
        </row>
        <row r="225">
          <cell r="A225" t="str">
            <v>ga.167</v>
          </cell>
          <cell r="B225" t="str">
            <v>NIPLES EPOXI DE 10 CM. 3/4    73022 L.T</v>
          </cell>
          <cell r="C225" t="str">
            <v>u</v>
          </cell>
          <cell r="D225">
            <v>3.19</v>
          </cell>
        </row>
        <row r="226">
          <cell r="A226" t="str">
            <v>ga.168</v>
          </cell>
          <cell r="B226" t="str">
            <v>TEES RED. EPOXI 3/4"*1/2"     73235</v>
          </cell>
          <cell r="C226" t="str">
            <v>u</v>
          </cell>
          <cell r="D226">
            <v>12.8733</v>
          </cell>
        </row>
        <row r="227">
          <cell r="A227" t="str">
            <v>ga.169</v>
          </cell>
          <cell r="B227" t="str">
            <v>BUJES RED. EPOXI 3/4*1/2      73289</v>
          </cell>
          <cell r="C227" t="str">
            <v>u</v>
          </cell>
          <cell r="D227">
            <v>8.9049999999999994</v>
          </cell>
        </row>
        <row r="228">
          <cell r="A228" t="str">
            <v>ga.170</v>
          </cell>
          <cell r="B228" t="str">
            <v>TAPON MACHO EPOXI DE 1/2      73340 L.T</v>
          </cell>
          <cell r="C228" t="str">
            <v>u</v>
          </cell>
          <cell r="D228">
            <v>12.7</v>
          </cell>
        </row>
        <row r="229">
          <cell r="A229" t="str">
            <v>ga.171</v>
          </cell>
          <cell r="B229" t="str">
            <v>TAPON MACHO EPOXI DE 3/4      73342 L.T</v>
          </cell>
          <cell r="C229" t="str">
            <v>u</v>
          </cell>
          <cell r="D229">
            <v>20.91</v>
          </cell>
        </row>
        <row r="230">
          <cell r="A230" t="str">
            <v>ga.172</v>
          </cell>
          <cell r="B230" t="str">
            <v>POLYGUARD 660 DE 0,05 X 10 MTS.</v>
          </cell>
          <cell r="C230" t="str">
            <v>u</v>
          </cell>
          <cell r="D230">
            <v>27.445</v>
          </cell>
        </row>
        <row r="231">
          <cell r="A231" t="str">
            <v>ga.174</v>
          </cell>
          <cell r="B231" t="str">
            <v>SOMBRERETE CHAPA APROBADO DE 100 C/TORN.</v>
          </cell>
          <cell r="C231" t="str">
            <v>u</v>
          </cell>
          <cell r="D231">
            <v>130.29499999999999</v>
          </cell>
        </row>
        <row r="232">
          <cell r="A232" t="str">
            <v>ga.180</v>
          </cell>
          <cell r="B232" t="str">
            <v>buje reduccion epoxi 3/4" x 1/2"</v>
          </cell>
          <cell r="C232" t="str">
            <v>u</v>
          </cell>
          <cell r="D232">
            <v>4.7699999999999996</v>
          </cell>
        </row>
        <row r="233">
          <cell r="A233" t="str">
            <v>ga.200</v>
          </cell>
          <cell r="B233" t="str">
            <v>tapon macho epoxi 3/4"</v>
          </cell>
          <cell r="C233" t="str">
            <v>u</v>
          </cell>
          <cell r="D233">
            <v>5.8</v>
          </cell>
        </row>
        <row r="234">
          <cell r="A234" t="str">
            <v>ga.201</v>
          </cell>
          <cell r="B234" t="str">
            <v>tapon macho epoxi 1/2"</v>
          </cell>
          <cell r="C234" t="str">
            <v>u</v>
          </cell>
          <cell r="D234">
            <v>3.72</v>
          </cell>
        </row>
        <row r="235">
          <cell r="A235" t="str">
            <v>la.001</v>
          </cell>
          <cell r="B235" t="str">
            <v>ladrillo común de 1ra.calidad</v>
          </cell>
          <cell r="C235" t="str">
            <v>mil</v>
          </cell>
          <cell r="D235">
            <v>1200</v>
          </cell>
        </row>
        <row r="236">
          <cell r="A236" t="str">
            <v>la.002</v>
          </cell>
          <cell r="B236" t="str">
            <v>ladrillo hueco 8T  12x18x30</v>
          </cell>
          <cell r="C236" t="str">
            <v>u</v>
          </cell>
          <cell r="D236">
            <v>2.95</v>
          </cell>
        </row>
        <row r="237">
          <cell r="A237" t="str">
            <v>la.006</v>
          </cell>
          <cell r="B237" t="str">
            <v>ladrillo hueco 6T  8x18x30</v>
          </cell>
          <cell r="C237" t="str">
            <v>u</v>
          </cell>
          <cell r="D237">
            <v>2.31</v>
          </cell>
        </row>
        <row r="238">
          <cell r="A238" t="str">
            <v>la.008</v>
          </cell>
          <cell r="B238" t="str">
            <v>ladrillo hueco 9T 18x18x30</v>
          </cell>
          <cell r="C238" t="str">
            <v>u</v>
          </cell>
          <cell r="D238">
            <v>3.98</v>
          </cell>
        </row>
        <row r="239">
          <cell r="A239" t="str">
            <v>la.009</v>
          </cell>
          <cell r="B239" t="str">
            <v>ladrillo hueco portante 18x 18x30</v>
          </cell>
          <cell r="C239" t="str">
            <v>u</v>
          </cell>
          <cell r="D239">
            <v>5.42</v>
          </cell>
        </row>
        <row r="240">
          <cell r="A240" t="str">
            <v>la.010</v>
          </cell>
          <cell r="B240" t="str">
            <v>bovedilla cerámica para viguetas 12,5x40x25</v>
          </cell>
          <cell r="C240" t="str">
            <v>u</v>
          </cell>
          <cell r="D240">
            <v>6.07</v>
          </cell>
        </row>
        <row r="241">
          <cell r="A241" t="str">
            <v>li.001</v>
          </cell>
          <cell r="B241" t="str">
            <v>adhesivo p/piso cerámico</v>
          </cell>
          <cell r="C241" t="str">
            <v>kg</v>
          </cell>
          <cell r="D241">
            <v>1.72</v>
          </cell>
        </row>
        <row r="242">
          <cell r="A242" t="str">
            <v>li.004</v>
          </cell>
          <cell r="B242" t="str">
            <v>cal hidratada en bolsa</v>
          </cell>
          <cell r="C242" t="str">
            <v>kg</v>
          </cell>
          <cell r="D242">
            <v>1.33</v>
          </cell>
        </row>
        <row r="243">
          <cell r="A243" t="str">
            <v>li.005</v>
          </cell>
          <cell r="B243" t="str">
            <v>cemento blanco</v>
          </cell>
          <cell r="C243" t="str">
            <v>bolsa</v>
          </cell>
          <cell r="D243">
            <v>68</v>
          </cell>
        </row>
        <row r="244">
          <cell r="A244" t="str">
            <v>li.006</v>
          </cell>
          <cell r="B244" t="str">
            <v>cemento Portland</v>
          </cell>
          <cell r="C244" t="str">
            <v>kg</v>
          </cell>
          <cell r="D244">
            <v>1.24</v>
          </cell>
        </row>
        <row r="245">
          <cell r="A245" t="str">
            <v>li.007</v>
          </cell>
          <cell r="B245" t="str">
            <v>cal hidratada granel</v>
          </cell>
          <cell r="C245" t="str">
            <v>tn</v>
          </cell>
          <cell r="D245">
            <v>1180.6139000000001</v>
          </cell>
        </row>
        <row r="246">
          <cell r="A246" t="str">
            <v>li.009</v>
          </cell>
          <cell r="B246" t="str">
            <v>yeso blanco</v>
          </cell>
          <cell r="C246" t="str">
            <v>kg</v>
          </cell>
          <cell r="D246">
            <v>2.15</v>
          </cell>
        </row>
        <row r="247">
          <cell r="A247" t="str">
            <v>ma.001</v>
          </cell>
          <cell r="B247" t="str">
            <v>madera 1ra. pino nacional cepillada</v>
          </cell>
          <cell r="C247" t="str">
            <v>m2</v>
          </cell>
          <cell r="D247">
            <v>62.3</v>
          </cell>
        </row>
        <row r="248">
          <cell r="A248" t="str">
            <v>ma.002</v>
          </cell>
          <cell r="B248" t="str">
            <v>tirante pino 3"x3" s/cepillar</v>
          </cell>
          <cell r="C248" t="str">
            <v>m</v>
          </cell>
          <cell r="D248">
            <v>13.07</v>
          </cell>
        </row>
        <row r="249">
          <cell r="A249" t="str">
            <v>ma.003</v>
          </cell>
          <cell r="B249" t="str">
            <v>madera machimbrada pino 1"x6"</v>
          </cell>
          <cell r="C249" t="str">
            <v>m2</v>
          </cell>
          <cell r="D249">
            <v>66.685000000000002</v>
          </cell>
        </row>
        <row r="250">
          <cell r="A250" t="str">
            <v>ma.004</v>
          </cell>
          <cell r="B250" t="str">
            <v>madera machimbrada pino 3/4"</v>
          </cell>
          <cell r="C250" t="str">
            <v>m2</v>
          </cell>
          <cell r="D250">
            <v>50.034999999999997</v>
          </cell>
        </row>
        <row r="251">
          <cell r="A251" t="str">
            <v>ma.006</v>
          </cell>
          <cell r="B251" t="str">
            <v>madera 1" pino nacional s/cepillar</v>
          </cell>
          <cell r="C251" t="str">
            <v>m2</v>
          </cell>
          <cell r="D251">
            <v>53.825000000000003</v>
          </cell>
        </row>
        <row r="252">
          <cell r="A252" t="str">
            <v>ma.006</v>
          </cell>
          <cell r="B252" t="str">
            <v>madera 1ra. pino nacional s/cepillar</v>
          </cell>
          <cell r="C252" t="str">
            <v>m2</v>
          </cell>
          <cell r="D252">
            <v>53.825000000000003</v>
          </cell>
        </row>
        <row r="253">
          <cell r="A253" t="str">
            <v>ma.007</v>
          </cell>
          <cell r="B253" t="str">
            <v>madera machimbrada pino 1/2"</v>
          </cell>
          <cell r="C253" t="str">
            <v>m2</v>
          </cell>
          <cell r="D253">
            <v>33.344999999999999</v>
          </cell>
        </row>
        <row r="254">
          <cell r="A254" t="str">
            <v>ma.008</v>
          </cell>
          <cell r="B254" t="str">
            <v>zocalo pino 7 cm</v>
          </cell>
          <cell r="C254" t="str">
            <v>m</v>
          </cell>
          <cell r="D254">
            <v>7.16</v>
          </cell>
        </row>
        <row r="255">
          <cell r="A255" t="str">
            <v>ma.010</v>
          </cell>
          <cell r="B255" t="str">
            <v>tirante pino 3x6"</v>
          </cell>
          <cell r="C255" t="str">
            <v>m</v>
          </cell>
          <cell r="D255">
            <v>30.495000000000001</v>
          </cell>
        </row>
        <row r="256">
          <cell r="A256" t="str">
            <v>ma.011</v>
          </cell>
          <cell r="B256" t="str">
            <v>fenólicos 15 mm. (1,60 x 2,20 m)</v>
          </cell>
          <cell r="C256" t="str">
            <v>m2</v>
          </cell>
          <cell r="D256">
            <v>76.87</v>
          </cell>
        </row>
        <row r="257">
          <cell r="A257" t="str">
            <v>ma.012</v>
          </cell>
          <cell r="B257" t="str">
            <v>fenólicos 18 mm. (1,60 x 2,20 m)</v>
          </cell>
          <cell r="C257" t="str">
            <v>m2</v>
          </cell>
          <cell r="D257">
            <v>84.37</v>
          </cell>
        </row>
        <row r="258">
          <cell r="A258" t="str">
            <v>ma.015</v>
          </cell>
          <cell r="B258" t="str">
            <v>listones pino 1x2"</v>
          </cell>
          <cell r="C258" t="str">
            <v>m</v>
          </cell>
          <cell r="D258">
            <v>2.93</v>
          </cell>
        </row>
        <row r="259">
          <cell r="A259" t="str">
            <v>ma.016</v>
          </cell>
          <cell r="B259" t="str">
            <v>madera dura 11/2"x2" cepillada</v>
          </cell>
          <cell r="C259" t="str">
            <v>m</v>
          </cell>
          <cell r="D259">
            <v>15.06</v>
          </cell>
        </row>
        <row r="260">
          <cell r="A260" t="str">
            <v>ma.017</v>
          </cell>
          <cell r="B260" t="str">
            <v xml:space="preserve">madera dura 11/2" </v>
          </cell>
          <cell r="C260" t="str">
            <v>m2</v>
          </cell>
          <cell r="D260">
            <v>208.45</v>
          </cell>
        </row>
        <row r="261">
          <cell r="A261" t="str">
            <v>ma.018</v>
          </cell>
          <cell r="B261" t="str">
            <v>madera dura 3"x3"</v>
          </cell>
          <cell r="C261" t="str">
            <v>m</v>
          </cell>
          <cell r="D261">
            <v>31.87</v>
          </cell>
        </row>
        <row r="262">
          <cell r="A262" t="str">
            <v>ma.020</v>
          </cell>
          <cell r="B262" t="str">
            <v>tirante pino 2x3"</v>
          </cell>
          <cell r="C262" t="str">
            <v>m</v>
          </cell>
          <cell r="D262">
            <v>11.365</v>
          </cell>
        </row>
        <row r="263">
          <cell r="A263" t="str">
            <v>ma.021</v>
          </cell>
          <cell r="B263" t="str">
            <v>poste de quebracho entero 2,40m</v>
          </cell>
          <cell r="C263" t="str">
            <v>u</v>
          </cell>
          <cell r="D263">
            <v>127.77</v>
          </cell>
        </row>
        <row r="264">
          <cell r="A264" t="str">
            <v>ma.022</v>
          </cell>
          <cell r="B264" t="str">
            <v>medio  poste de quebracho 2,20</v>
          </cell>
          <cell r="C264" t="str">
            <v>u</v>
          </cell>
          <cell r="D264">
            <v>90.5</v>
          </cell>
        </row>
        <row r="265">
          <cell r="A265" t="str">
            <v>ma.023</v>
          </cell>
          <cell r="B265" t="str">
            <v>varillones de 1,40 mts.</v>
          </cell>
          <cell r="C265" t="str">
            <v>u</v>
          </cell>
          <cell r="D265">
            <v>4.4000000000000004</v>
          </cell>
        </row>
        <row r="266">
          <cell r="A266" t="str">
            <v>ma.024</v>
          </cell>
          <cell r="B266" t="str">
            <v>varillas de 1,20 mts.</v>
          </cell>
          <cell r="C266" t="str">
            <v>u</v>
          </cell>
          <cell r="D266">
            <v>3.5</v>
          </cell>
        </row>
        <row r="267">
          <cell r="A267" t="str">
            <v>ma.025</v>
          </cell>
          <cell r="B267" t="str">
            <v>tranqueras 1,50 altox6,00 ancho</v>
          </cell>
          <cell r="C267" t="str">
            <v>u</v>
          </cell>
          <cell r="D267">
            <v>2347.14</v>
          </cell>
        </row>
        <row r="268">
          <cell r="A268" t="str">
            <v>ma.026</v>
          </cell>
          <cell r="B268" t="str">
            <v>tablones pino 2"x15"</v>
          </cell>
          <cell r="C268" t="str">
            <v>m2</v>
          </cell>
          <cell r="D268">
            <v>145.66</v>
          </cell>
        </row>
        <row r="269">
          <cell r="A269" t="str">
            <v>mo.001</v>
          </cell>
          <cell r="B269" t="str">
            <v>oficial especializado</v>
          </cell>
          <cell r="C269" t="str">
            <v>h</v>
          </cell>
          <cell r="D269">
            <v>52.7</v>
          </cell>
        </row>
        <row r="270">
          <cell r="A270" t="str">
            <v>mo.002</v>
          </cell>
          <cell r="B270" t="str">
            <v>oficial</v>
          </cell>
          <cell r="C270" t="str">
            <v>h</v>
          </cell>
          <cell r="D270">
            <v>45.22</v>
          </cell>
        </row>
        <row r="271">
          <cell r="A271" t="str">
            <v>mo.003</v>
          </cell>
          <cell r="B271" t="str">
            <v>medio oficial</v>
          </cell>
          <cell r="C271" t="str">
            <v>h</v>
          </cell>
          <cell r="D271">
            <v>41.86</v>
          </cell>
        </row>
        <row r="272">
          <cell r="A272" t="str">
            <v>mo.004</v>
          </cell>
          <cell r="B272" t="str">
            <v>ayudante</v>
          </cell>
          <cell r="C272" t="str">
            <v>h</v>
          </cell>
          <cell r="D272">
            <v>38.619999999999997</v>
          </cell>
        </row>
        <row r="273">
          <cell r="A273" t="str">
            <v>mo.005</v>
          </cell>
          <cell r="B273" t="str">
            <v>adicional p/especialidad</v>
          </cell>
          <cell r="C273" t="str">
            <v>h</v>
          </cell>
          <cell r="D273">
            <v>45.51</v>
          </cell>
        </row>
        <row r="274">
          <cell r="A274" t="str">
            <v>mo.006</v>
          </cell>
          <cell r="B274" t="str">
            <v>cuadrilla tipo UOCRA</v>
          </cell>
          <cell r="C274" t="str">
            <v>h</v>
          </cell>
          <cell r="D274">
            <v>41.67</v>
          </cell>
        </row>
        <row r="275">
          <cell r="A275" t="str">
            <v>mo.007</v>
          </cell>
          <cell r="B275" t="str">
            <v>cuadrilla tipo U.G.A.T.S.</v>
          </cell>
          <cell r="C275" t="str">
            <v>h</v>
          </cell>
          <cell r="D275">
            <v>48.05</v>
          </cell>
        </row>
        <row r="276">
          <cell r="A276" t="str">
            <v>mo.008</v>
          </cell>
          <cell r="B276" t="str">
            <v>chofer</v>
          </cell>
          <cell r="C276" t="str">
            <v>h</v>
          </cell>
          <cell r="D276">
            <v>52.7</v>
          </cell>
        </row>
        <row r="277">
          <cell r="A277" t="str">
            <v>pb.010</v>
          </cell>
          <cell r="B277" t="str">
            <v>cuerpo motorarg CFD 675/30  30H.P.</v>
          </cell>
          <cell r="C277" t="str">
            <v>u</v>
          </cell>
          <cell r="D277">
            <v>11118.99</v>
          </cell>
        </row>
        <row r="278">
          <cell r="A278" t="str">
            <v>pb.020</v>
          </cell>
          <cell r="B278" t="str">
            <v>motor motorarg S6 R4/30  30 H.P.</v>
          </cell>
          <cell r="C278" t="str">
            <v>u</v>
          </cell>
          <cell r="D278">
            <v>11481.4</v>
          </cell>
        </row>
        <row r="279">
          <cell r="A279" t="str">
            <v>pb.030</v>
          </cell>
          <cell r="B279" t="str">
            <v>arrancador suave WEG SSW-04.60 p/30H.P.</v>
          </cell>
          <cell r="C279" t="str">
            <v>u</v>
          </cell>
          <cell r="D279">
            <v>4553.18</v>
          </cell>
        </row>
        <row r="280">
          <cell r="A280" t="str">
            <v>pb.040</v>
          </cell>
          <cell r="B280" t="str">
            <v>bomba dosivac milenio 015 1.45 lts/h</v>
          </cell>
          <cell r="C280" t="str">
            <v>u</v>
          </cell>
          <cell r="D280">
            <v>1548.78</v>
          </cell>
        </row>
        <row r="281">
          <cell r="A281" t="str">
            <v>pb.050</v>
          </cell>
          <cell r="B281" t="str">
            <v>cable pirelli sintenax viper 3x35</v>
          </cell>
          <cell r="C281" t="str">
            <v>m</v>
          </cell>
          <cell r="D281">
            <v>110.5</v>
          </cell>
        </row>
        <row r="282">
          <cell r="A282" t="str">
            <v>pb.060</v>
          </cell>
          <cell r="B282" t="str">
            <v>caño H°G° RyC 4"</v>
          </cell>
          <cell r="C282" t="str">
            <v>m</v>
          </cell>
          <cell r="D282">
            <v>282.77999999999997</v>
          </cell>
        </row>
        <row r="283">
          <cell r="A283" t="str">
            <v>pi.003</v>
          </cell>
          <cell r="B283" t="str">
            <v>aguarrás</v>
          </cell>
          <cell r="C283" t="str">
            <v>l</v>
          </cell>
          <cell r="D283">
            <v>16.1067</v>
          </cell>
        </row>
        <row r="284">
          <cell r="A284" t="str">
            <v>pi.005</v>
          </cell>
          <cell r="B284" t="str">
            <v>antióxido rojo plata x 4 lts.</v>
          </cell>
          <cell r="C284" t="str">
            <v>u</v>
          </cell>
          <cell r="D284">
            <v>155</v>
          </cell>
        </row>
        <row r="285">
          <cell r="A285" t="str">
            <v>pi.010</v>
          </cell>
          <cell r="B285" t="str">
            <v>esmalte sintetico x 4 lts blanco</v>
          </cell>
          <cell r="C285" t="str">
            <v>u</v>
          </cell>
          <cell r="D285">
            <v>217.7867</v>
          </cell>
        </row>
        <row r="286">
          <cell r="A286" t="str">
            <v>pi.016</v>
          </cell>
          <cell r="B286" t="str">
            <v>pintura al agua bolsa 4 kg</v>
          </cell>
          <cell r="C286" t="str">
            <v>u</v>
          </cell>
          <cell r="D286">
            <v>12.9033</v>
          </cell>
        </row>
        <row r="287">
          <cell r="A287" t="str">
            <v>pi.018</v>
          </cell>
          <cell r="B287" t="str">
            <v>pintura al latex - lata 20 lts,</v>
          </cell>
          <cell r="C287" t="str">
            <v>u</v>
          </cell>
          <cell r="D287">
            <v>439.94</v>
          </cell>
        </row>
        <row r="288">
          <cell r="A288" t="str">
            <v>pi.019</v>
          </cell>
          <cell r="B288" t="str">
            <v>pintura asfáltica secado rapido</v>
          </cell>
          <cell r="C288" t="str">
            <v>l</v>
          </cell>
          <cell r="D288">
            <v>10.86</v>
          </cell>
        </row>
        <row r="289">
          <cell r="A289" t="str">
            <v>pi.020</v>
          </cell>
          <cell r="B289" t="str">
            <v>enduído plástico</v>
          </cell>
          <cell r="C289" t="str">
            <v>l</v>
          </cell>
          <cell r="D289">
            <v>18.73</v>
          </cell>
        </row>
        <row r="290">
          <cell r="A290" t="str">
            <v>pi.022</v>
          </cell>
          <cell r="B290" t="str">
            <v>salpicado plástico blanco tipo Igam</v>
          </cell>
          <cell r="C290" t="str">
            <v>kg</v>
          </cell>
          <cell r="D290">
            <v>5.12</v>
          </cell>
        </row>
        <row r="291">
          <cell r="A291" t="str">
            <v>pi.025</v>
          </cell>
          <cell r="B291" t="str">
            <v>barniz sintético</v>
          </cell>
          <cell r="C291" t="str">
            <v>l</v>
          </cell>
          <cell r="D291">
            <v>35.073300000000003</v>
          </cell>
        </row>
        <row r="292">
          <cell r="A292" t="str">
            <v>pi.030</v>
          </cell>
          <cell r="B292" t="str">
            <v>fijador al agua</v>
          </cell>
          <cell r="C292" t="str">
            <v>l</v>
          </cell>
          <cell r="D292">
            <v>17.704999999999998</v>
          </cell>
        </row>
        <row r="293">
          <cell r="A293" t="str">
            <v>pi.031</v>
          </cell>
          <cell r="B293" t="str">
            <v xml:space="preserve">pintura siliconadas p/ladrillos </v>
          </cell>
          <cell r="C293" t="str">
            <v>l</v>
          </cell>
          <cell r="D293">
            <v>36.409999999999997</v>
          </cell>
        </row>
        <row r="294">
          <cell r="A294" t="str">
            <v>pi.032</v>
          </cell>
          <cell r="B294" t="str">
            <v>thinner</v>
          </cell>
          <cell r="C294" t="str">
            <v>l</v>
          </cell>
          <cell r="D294">
            <v>19.416699999999999</v>
          </cell>
        </row>
        <row r="295">
          <cell r="A295" t="str">
            <v>pi.033</v>
          </cell>
          <cell r="B295" t="str">
            <v>papel lija mediana</v>
          </cell>
          <cell r="C295" t="str">
            <v>u</v>
          </cell>
          <cell r="D295">
            <v>1.7067000000000001</v>
          </cell>
        </row>
        <row r="296">
          <cell r="A296" t="str">
            <v>pl.001</v>
          </cell>
          <cell r="B296" t="str">
            <v>placa durlock 1.20mx2.40m  9,5mm</v>
          </cell>
          <cell r="C296" t="str">
            <v>u</v>
          </cell>
          <cell r="D296">
            <v>46.58</v>
          </cell>
        </row>
        <row r="297">
          <cell r="A297" t="str">
            <v>pl.002</v>
          </cell>
          <cell r="B297" t="str">
            <v>placa durlock 1.20mx2.40m  12.50mm</v>
          </cell>
          <cell r="C297" t="str">
            <v>u</v>
          </cell>
          <cell r="D297">
            <v>52.55</v>
          </cell>
        </row>
        <row r="298">
          <cell r="A298" t="str">
            <v>pre.010</v>
          </cell>
          <cell r="B298" t="str">
            <v>poste intermedio x 3,05 m</v>
          </cell>
          <cell r="C298" t="str">
            <v>u</v>
          </cell>
          <cell r="D298">
            <v>125.205</v>
          </cell>
        </row>
        <row r="299">
          <cell r="A299" t="str">
            <v>pre.030</v>
          </cell>
          <cell r="B299" t="str">
            <v>poste esquinero x 3,05 m</v>
          </cell>
          <cell r="C299" t="str">
            <v>u</v>
          </cell>
          <cell r="D299">
            <v>196.69499999999999</v>
          </cell>
        </row>
        <row r="300">
          <cell r="A300" t="str">
            <v>ra.016</v>
          </cell>
          <cell r="B300" t="str">
            <v>caño Pead Agua20mm</v>
          </cell>
          <cell r="C300" t="str">
            <v>m</v>
          </cell>
          <cell r="D300">
            <v>3.4866999999999999</v>
          </cell>
        </row>
        <row r="301">
          <cell r="A301" t="str">
            <v>ra.020</v>
          </cell>
          <cell r="B301" t="str">
            <v>caño Pead Agua 63mm</v>
          </cell>
          <cell r="C301" t="str">
            <v>m</v>
          </cell>
          <cell r="D301">
            <v>14.04</v>
          </cell>
        </row>
        <row r="302">
          <cell r="A302" t="str">
            <v>ra.024</v>
          </cell>
          <cell r="B302" t="str">
            <v>caño Pead Agua 75mm</v>
          </cell>
          <cell r="C302" t="str">
            <v>m</v>
          </cell>
          <cell r="D302">
            <v>23.54</v>
          </cell>
        </row>
        <row r="303">
          <cell r="A303" t="str">
            <v>ra.028</v>
          </cell>
          <cell r="B303" t="str">
            <v>cupla Pead Agua 63mm</v>
          </cell>
          <cell r="C303" t="str">
            <v>u</v>
          </cell>
          <cell r="D303">
            <v>33.270000000000003</v>
          </cell>
        </row>
        <row r="304">
          <cell r="A304" t="str">
            <v>ra.030</v>
          </cell>
          <cell r="B304" t="str">
            <v>cupla Pead Agua 75mm</v>
          </cell>
          <cell r="C304" t="str">
            <v>u</v>
          </cell>
          <cell r="D304">
            <v>60.14</v>
          </cell>
        </row>
        <row r="305">
          <cell r="A305" t="str">
            <v>ra.032</v>
          </cell>
          <cell r="B305" t="str">
            <v>te normal Pead Agua 63mm</v>
          </cell>
          <cell r="C305" t="str">
            <v>u</v>
          </cell>
          <cell r="D305">
            <v>103.6</v>
          </cell>
        </row>
        <row r="306">
          <cell r="A306" t="str">
            <v>ra.034</v>
          </cell>
          <cell r="B306" t="str">
            <v>válvula esclusa doble brida H°D° 63mm</v>
          </cell>
          <cell r="C306" t="str">
            <v>u</v>
          </cell>
          <cell r="D306">
            <v>697.2</v>
          </cell>
        </row>
        <row r="307">
          <cell r="A307" t="str">
            <v>ra.036</v>
          </cell>
          <cell r="B307" t="str">
            <v>abrazadera diámetro 63mm con racord de 1/2"</v>
          </cell>
          <cell r="C307" t="str">
            <v>u</v>
          </cell>
          <cell r="D307">
            <v>93.85</v>
          </cell>
        </row>
        <row r="308">
          <cell r="A308" t="str">
            <v>rc.010</v>
          </cell>
          <cell r="B308" t="str">
            <v>marco y tapa H°D° 85/90Kg. Sist. Abisagrado</v>
          </cell>
          <cell r="C308" t="str">
            <v>u</v>
          </cell>
          <cell r="D308">
            <v>842.05</v>
          </cell>
        </row>
        <row r="309">
          <cell r="A309" t="str">
            <v>rc.020b</v>
          </cell>
          <cell r="B309" t="str">
            <v>caño PVC Cloacal JE 160mm</v>
          </cell>
          <cell r="C309" t="str">
            <v>m</v>
          </cell>
          <cell r="D309">
            <v>82.919300000000007</v>
          </cell>
        </row>
        <row r="310">
          <cell r="A310" t="str">
            <v>re.005</v>
          </cell>
          <cell r="B310" t="str">
            <v>Cruceta de H°A° MN 157 (2,20 m) c/ganchos</v>
          </cell>
          <cell r="C310" t="str">
            <v>u</v>
          </cell>
          <cell r="D310">
            <v>2869.4600999999998</v>
          </cell>
        </row>
        <row r="311">
          <cell r="A311" t="str">
            <v>re.010</v>
          </cell>
          <cell r="B311" t="str">
            <v>Cruceta de Hº Aº separadora</v>
          </cell>
          <cell r="C311" t="str">
            <v>u</v>
          </cell>
          <cell r="D311">
            <v>2805.3431</v>
          </cell>
        </row>
        <row r="312">
          <cell r="A312" t="str">
            <v>re.015</v>
          </cell>
          <cell r="B312" t="str">
            <v>Columna de Hº Aº Vº de 10,50/1000/3</v>
          </cell>
          <cell r="C312" t="str">
            <v>u</v>
          </cell>
          <cell r="D312">
            <v>10883.4468</v>
          </cell>
        </row>
        <row r="313">
          <cell r="A313" t="str">
            <v>re.020</v>
          </cell>
          <cell r="B313" t="str">
            <v>Columna de HºAºVº de 9,5/900/3</v>
          </cell>
          <cell r="C313" t="str">
            <v>u</v>
          </cell>
          <cell r="D313">
            <v>9400.1852999999992</v>
          </cell>
        </row>
        <row r="314">
          <cell r="A314" t="str">
            <v>re.025b</v>
          </cell>
          <cell r="B314" t="str">
            <v>Poste de eucaliptus creosotado 11 m</v>
          </cell>
          <cell r="C314" t="str">
            <v>u</v>
          </cell>
          <cell r="D314">
            <v>305</v>
          </cell>
        </row>
        <row r="315">
          <cell r="A315" t="str">
            <v>re.030b</v>
          </cell>
          <cell r="B315" t="str">
            <v xml:space="preserve">Descargador óxido de zinc con desligador </v>
          </cell>
          <cell r="C315" t="str">
            <v>u</v>
          </cell>
          <cell r="D315">
            <v>423.28500000000003</v>
          </cell>
        </row>
        <row r="316">
          <cell r="A316" t="str">
            <v>re.035b</v>
          </cell>
          <cell r="B316" t="str">
            <v>Cable de Cu desnudo de 50 mm² de Secc.</v>
          </cell>
          <cell r="C316" t="str">
            <v>m</v>
          </cell>
          <cell r="D316">
            <v>58.38</v>
          </cell>
        </row>
        <row r="317">
          <cell r="A317" t="str">
            <v>re.040b</v>
          </cell>
          <cell r="B317" t="str">
            <v>Conductor desnudo de cobre de 16 mm²</v>
          </cell>
          <cell r="C317" t="str">
            <v>m</v>
          </cell>
          <cell r="D317">
            <v>17.754999999999999</v>
          </cell>
        </row>
        <row r="318">
          <cell r="A318" t="str">
            <v>re.043b</v>
          </cell>
          <cell r="B318" t="str">
            <v>Cable de Al desnudo de 50 mm² de Secc.</v>
          </cell>
          <cell r="C318" t="str">
            <v>m</v>
          </cell>
          <cell r="D318">
            <v>8.01</v>
          </cell>
        </row>
        <row r="319">
          <cell r="A319" t="str">
            <v>re.045b</v>
          </cell>
          <cell r="B319" t="str">
            <v>Conductor Cu preensamblado 3x95 + 1x50 m</v>
          </cell>
          <cell r="C319" t="str">
            <v>m</v>
          </cell>
          <cell r="D319">
            <v>55.814999999999998</v>
          </cell>
        </row>
        <row r="320">
          <cell r="A320" t="str">
            <v>re.050b</v>
          </cell>
          <cell r="B320" t="str">
            <v>Conductor CU forrado 1 x 35 mm²</v>
          </cell>
          <cell r="C320" t="str">
            <v>m</v>
          </cell>
          <cell r="D320">
            <v>39.83</v>
          </cell>
        </row>
        <row r="321">
          <cell r="A321" t="str">
            <v>re.055b</v>
          </cell>
          <cell r="B321" t="str">
            <v>Conductor prerreunido 4 x 10 mm²</v>
          </cell>
          <cell r="C321" t="str">
            <v>u</v>
          </cell>
          <cell r="D321">
            <v>47.664999999999999</v>
          </cell>
        </row>
        <row r="322">
          <cell r="A322" t="str">
            <v>re.060</v>
          </cell>
          <cell r="B322" t="str">
            <v>Transformador de potencia 13,2 KV, 315/0,4/0,231 KVA</v>
          </cell>
          <cell r="C322" t="str">
            <v>u</v>
          </cell>
          <cell r="D322">
            <v>60011.8</v>
          </cell>
        </row>
        <row r="323">
          <cell r="A323" t="str">
            <v>re.065</v>
          </cell>
          <cell r="B323" t="str">
            <v>Artefacto Strand MB 70 con SAP 250 W</v>
          </cell>
          <cell r="C323" t="str">
            <v>u</v>
          </cell>
          <cell r="D323">
            <v>1421.9</v>
          </cell>
        </row>
        <row r="324">
          <cell r="A324" t="str">
            <v>re.070b</v>
          </cell>
          <cell r="B324" t="str">
            <v>Aislador Orgánico 13,2/33kv</v>
          </cell>
          <cell r="C324" t="str">
            <v>u</v>
          </cell>
          <cell r="D324">
            <v>111.02</v>
          </cell>
        </row>
        <row r="325">
          <cell r="A325" t="str">
            <v>re.075b</v>
          </cell>
          <cell r="B325" t="str">
            <v>Seccionador fusible XS</v>
          </cell>
          <cell r="C325" t="str">
            <v>u</v>
          </cell>
          <cell r="D325">
            <v>638.94500000000005</v>
          </cell>
        </row>
        <row r="326">
          <cell r="A326" t="str">
            <v>re.080b</v>
          </cell>
          <cell r="B326" t="str">
            <v>Jabalina tipo Cooperweld 1,50x3/4"</v>
          </cell>
          <cell r="C326" t="str">
            <v>u</v>
          </cell>
          <cell r="D326">
            <v>94.47</v>
          </cell>
        </row>
        <row r="327">
          <cell r="A327" t="str">
            <v>re.085b</v>
          </cell>
          <cell r="B327" t="str">
            <v>Caja de distribución polyester conj. Secc. APR c/fusibles SETA</v>
          </cell>
          <cell r="C327" t="str">
            <v>u</v>
          </cell>
          <cell r="D327">
            <v>94.47</v>
          </cell>
        </row>
        <row r="328">
          <cell r="A328" t="str">
            <v>re.090b</v>
          </cell>
          <cell r="B328" t="str">
            <v>Cajas de derivación trifásica RBT</v>
          </cell>
          <cell r="C328" t="str">
            <v>u</v>
          </cell>
          <cell r="D328">
            <v>1260.33</v>
          </cell>
        </row>
        <row r="329">
          <cell r="A329" t="str">
            <v>re.095b</v>
          </cell>
          <cell r="B329" t="str">
            <v>Gabinete estanco PVC 600x600x300 c/cerrad. AºPº</v>
          </cell>
          <cell r="C329" t="str">
            <v>u</v>
          </cell>
          <cell r="D329">
            <v>1255.8499999999999</v>
          </cell>
        </row>
        <row r="330">
          <cell r="A330" t="str">
            <v>re.100b</v>
          </cell>
          <cell r="B330" t="str">
            <v>Juego de retensión completo</v>
          </cell>
          <cell r="C330" t="str">
            <v>u</v>
          </cell>
          <cell r="D330">
            <v>561.98</v>
          </cell>
        </row>
        <row r="331">
          <cell r="A331" t="str">
            <v>re.105b</v>
          </cell>
          <cell r="B331" t="str">
            <v>Juego de suspensión completo</v>
          </cell>
          <cell r="C331" t="str">
            <v>u</v>
          </cell>
          <cell r="D331">
            <v>760.19</v>
          </cell>
        </row>
        <row r="332">
          <cell r="A332" t="str">
            <v>re.110</v>
          </cell>
          <cell r="B332" t="str">
            <v>Morseto de retensión - grampa peine</v>
          </cell>
          <cell r="C332" t="str">
            <v>gl</v>
          </cell>
          <cell r="D332">
            <v>9.1</v>
          </cell>
        </row>
        <row r="333">
          <cell r="A333" t="str">
            <v>rg.004</v>
          </cell>
          <cell r="B333" t="str">
            <v>cupla E/F Gas PE80 50mm</v>
          </cell>
          <cell r="C333" t="str">
            <v>u</v>
          </cell>
          <cell r="D333">
            <v>30.78</v>
          </cell>
        </row>
        <row r="334">
          <cell r="A334" t="str">
            <v>rg.006</v>
          </cell>
          <cell r="B334" t="str">
            <v>cupla E/F Gas PE80 63mm</v>
          </cell>
          <cell r="C334" t="str">
            <v>u</v>
          </cell>
          <cell r="D334">
            <v>30.78</v>
          </cell>
        </row>
        <row r="335">
          <cell r="A335" t="str">
            <v>rg.008</v>
          </cell>
          <cell r="B335" t="str">
            <v xml:space="preserve">tubo Pead Gas 25mm 4bar </v>
          </cell>
          <cell r="C335" t="str">
            <v>m</v>
          </cell>
          <cell r="D335">
            <v>3.81</v>
          </cell>
        </row>
        <row r="336">
          <cell r="A336" t="str">
            <v>rg.018</v>
          </cell>
          <cell r="B336" t="str">
            <v xml:space="preserve">tubo Pead Gas 50mm 4bar </v>
          </cell>
          <cell r="C336" t="str">
            <v>m</v>
          </cell>
          <cell r="D336">
            <v>15.45</v>
          </cell>
        </row>
        <row r="337">
          <cell r="A337" t="str">
            <v>rg.020</v>
          </cell>
          <cell r="B337" t="str">
            <v xml:space="preserve">tubo Pead Gas 63mm 4bar </v>
          </cell>
          <cell r="C337" t="str">
            <v>m</v>
          </cell>
          <cell r="D337">
            <v>24.56</v>
          </cell>
        </row>
        <row r="338">
          <cell r="A338" t="str">
            <v>rg.024</v>
          </cell>
          <cell r="B338" t="str">
            <v>ramal Deriv. Gas E/F PE80 63x50mm</v>
          </cell>
          <cell r="C338" t="str">
            <v>u</v>
          </cell>
          <cell r="D338">
            <v>24.56</v>
          </cell>
        </row>
        <row r="339">
          <cell r="A339" t="str">
            <v>rg.026</v>
          </cell>
          <cell r="B339" t="str">
            <v>te Normal Gas E/F PE80 63mm</v>
          </cell>
          <cell r="C339" t="str">
            <v>u</v>
          </cell>
          <cell r="D339">
            <v>85.55</v>
          </cell>
        </row>
        <row r="340">
          <cell r="A340" t="str">
            <v>rg.028</v>
          </cell>
          <cell r="B340" t="str">
            <v>toma Servicio Gas E/F 63x25mm</v>
          </cell>
          <cell r="C340" t="str">
            <v>u</v>
          </cell>
          <cell r="D340">
            <v>67.53</v>
          </cell>
        </row>
        <row r="341">
          <cell r="A341" t="str">
            <v>rg.030</v>
          </cell>
          <cell r="B341" t="str">
            <v>toma Servicio Gas E/F 50x25mm</v>
          </cell>
          <cell r="C341" t="str">
            <v>u</v>
          </cell>
          <cell r="D341">
            <v>67.53</v>
          </cell>
        </row>
        <row r="342">
          <cell r="A342" t="str">
            <v>rv.010</v>
          </cell>
          <cell r="B342" t="str">
            <v>adoquines para pavimento</v>
          </cell>
          <cell r="C342" t="str">
            <v>m2</v>
          </cell>
          <cell r="D342">
            <v>64.459999999999994</v>
          </cell>
        </row>
        <row r="343">
          <cell r="A343" t="str">
            <v>rv.011</v>
          </cell>
          <cell r="B343" t="str">
            <v>caño chapa ondulada Ø 0,80 mts.</v>
          </cell>
          <cell r="C343" t="str">
            <v>m</v>
          </cell>
          <cell r="D343">
            <v>64.459999999999994</v>
          </cell>
        </row>
        <row r="344">
          <cell r="A344" t="str">
            <v>rv.012</v>
          </cell>
          <cell r="B344" t="str">
            <v>caño chapa ondulada Ø 1,00 mts.</v>
          </cell>
          <cell r="C344" t="str">
            <v>m</v>
          </cell>
          <cell r="D344">
            <v>64.459999999999994</v>
          </cell>
        </row>
        <row r="345">
          <cell r="A345" t="str">
            <v>rv.013</v>
          </cell>
          <cell r="B345" t="str">
            <v>caño chapa ondulada Ø 2,10 - F1,47 mts.</v>
          </cell>
          <cell r="C345" t="str">
            <v>m</v>
          </cell>
          <cell r="D345">
            <v>64.459999999999994</v>
          </cell>
        </row>
        <row r="346">
          <cell r="A346" t="str">
            <v>rv.014</v>
          </cell>
          <cell r="B346" t="str">
            <v>caño chapa ondulada Ø 2,84 mts; F 1,9 mts</v>
          </cell>
          <cell r="C346" t="str">
            <v>m</v>
          </cell>
          <cell r="D346">
            <v>64.459999999999994</v>
          </cell>
        </row>
        <row r="347">
          <cell r="A347" t="str">
            <v>rv.015</v>
          </cell>
          <cell r="B347" t="str">
            <v>caño chapa ondulada Ø 2,06 mts; F 3,12 mts</v>
          </cell>
          <cell r="C347" t="str">
            <v>m</v>
          </cell>
          <cell r="D347">
            <v>64.459999999999994</v>
          </cell>
        </row>
        <row r="348">
          <cell r="A348" t="str">
            <v>rv.016</v>
          </cell>
          <cell r="B348" t="str">
            <v>gavion de 4,00 x 1,00 x 1,00 mts.</v>
          </cell>
          <cell r="C348" t="str">
            <v>u</v>
          </cell>
          <cell r="D348">
            <v>693.83669999999995</v>
          </cell>
        </row>
        <row r="349">
          <cell r="A349" t="str">
            <v>rv.017</v>
          </cell>
          <cell r="B349" t="str">
            <v>gavion de 4,00 x 1,50 x 1,00 mts.</v>
          </cell>
          <cell r="C349" t="str">
            <v>u</v>
          </cell>
          <cell r="D349">
            <v>888.04330000000004</v>
          </cell>
        </row>
        <row r="350">
          <cell r="A350" t="str">
            <v>rv.018</v>
          </cell>
          <cell r="B350" t="str">
            <v>gavion de 4,00 x 2,00 x 1,00 mts.</v>
          </cell>
          <cell r="C350" t="str">
            <v>u</v>
          </cell>
          <cell r="D350">
            <v>1082.57</v>
          </cell>
        </row>
        <row r="351">
          <cell r="A351" t="str">
            <v>rv.019</v>
          </cell>
          <cell r="B351" t="str">
            <v>colchonetas de 4,00 x 2,00 x 0,17 mts.</v>
          </cell>
          <cell r="C351" t="str">
            <v>u</v>
          </cell>
          <cell r="D351">
            <v>455.44330000000002</v>
          </cell>
        </row>
        <row r="352">
          <cell r="A352" t="str">
            <v>rv.020</v>
          </cell>
          <cell r="B352" t="str">
            <v>malla geotextil 150 grs./m2</v>
          </cell>
          <cell r="C352" t="str">
            <v>m2</v>
          </cell>
          <cell r="D352">
            <v>6.0366999999999997</v>
          </cell>
        </row>
        <row r="353">
          <cell r="A353" t="str">
            <v>rv.021</v>
          </cell>
          <cell r="B353" t="str">
            <v>defensa metálica  e=3,2mm x7,62m</v>
          </cell>
          <cell r="C353" t="str">
            <v>u</v>
          </cell>
          <cell r="D353">
            <v>690.84</v>
          </cell>
        </row>
        <row r="354">
          <cell r="A354" t="str">
            <v>rv.022</v>
          </cell>
          <cell r="B354" t="str">
            <v>poste metálico altura 1500 mm perfil 190x80x4,75 mm</v>
          </cell>
          <cell r="C354" t="str">
            <v>u</v>
          </cell>
          <cell r="D354">
            <v>137.78</v>
          </cell>
        </row>
        <row r="355">
          <cell r="A355" t="str">
            <v>rv.023</v>
          </cell>
          <cell r="B355" t="str">
            <v>poste metálico altura 630 mm perfil 230x120x13 mm c/placa de anclaje</v>
          </cell>
          <cell r="C355" t="str">
            <v>u</v>
          </cell>
          <cell r="D355">
            <v>137.78</v>
          </cell>
        </row>
        <row r="356">
          <cell r="A356" t="str">
            <v>rv.024</v>
          </cell>
          <cell r="B356" t="str">
            <v>alas terminales</v>
          </cell>
          <cell r="C356" t="str">
            <v>u</v>
          </cell>
          <cell r="D356">
            <v>114.11</v>
          </cell>
        </row>
        <row r="357">
          <cell r="A357" t="str">
            <v>rv.025</v>
          </cell>
          <cell r="B357" t="str">
            <v>Emulsión lenta 1 (CRL – 1)</v>
          </cell>
          <cell r="C357" t="str">
            <v>tn</v>
          </cell>
          <cell r="D357">
            <v>3611.92</v>
          </cell>
        </row>
        <row r="358">
          <cell r="A358" t="str">
            <v>rv.026</v>
          </cell>
          <cell r="B358" t="str">
            <v>Emulsión rápida 1 (CRR – 1)</v>
          </cell>
          <cell r="C358" t="str">
            <v>tn</v>
          </cell>
          <cell r="D358">
            <v>3200.82</v>
          </cell>
        </row>
        <row r="359">
          <cell r="A359" t="str">
            <v>rv.027</v>
          </cell>
          <cell r="B359" t="str">
            <v>fuel-oil</v>
          </cell>
          <cell r="C359" t="str">
            <v>tn</v>
          </cell>
          <cell r="D359">
            <v>2526.36</v>
          </cell>
        </row>
        <row r="360">
          <cell r="A360" t="str">
            <v>rv.028</v>
          </cell>
          <cell r="B360" t="str">
            <v>C.A. (50-60)</v>
          </cell>
          <cell r="C360" t="str">
            <v>tn</v>
          </cell>
          <cell r="D360">
            <v>3469.4</v>
          </cell>
        </row>
        <row r="361">
          <cell r="A361" t="str">
            <v>rv.029</v>
          </cell>
          <cell r="B361" t="str">
            <v>junta de dilatación</v>
          </cell>
          <cell r="C361" t="str">
            <v>ml</v>
          </cell>
          <cell r="D361">
            <v>2900</v>
          </cell>
        </row>
        <row r="362">
          <cell r="A362" t="str">
            <v>rv.030</v>
          </cell>
          <cell r="B362" t="str">
            <v>apoyo de neoprene</v>
          </cell>
          <cell r="C362" t="str">
            <v>cm3</v>
          </cell>
          <cell r="D362">
            <v>0.23</v>
          </cell>
        </row>
        <row r="363">
          <cell r="A363" t="str">
            <v>rv.031</v>
          </cell>
          <cell r="B363" t="str">
            <v>material termosplastico (subcontrato)</v>
          </cell>
          <cell r="C363" t="str">
            <v>m2</v>
          </cell>
          <cell r="D363">
            <v>74.38</v>
          </cell>
        </row>
        <row r="364">
          <cell r="A364" t="str">
            <v>rv.032</v>
          </cell>
          <cell r="B364" t="str">
            <v>Diluido Medio 1 (EM – 1) y Rápido 1 (ER – 1)</v>
          </cell>
          <cell r="C364" t="str">
            <v>tn</v>
          </cell>
          <cell r="D364">
            <v>4775.07</v>
          </cell>
        </row>
        <row r="365">
          <cell r="A365" t="str">
            <v>rv.033</v>
          </cell>
          <cell r="B365" t="str">
            <v>portico de señal aérea DNV 130 k 16 m. Luz</v>
          </cell>
          <cell r="C365" t="str">
            <v>u</v>
          </cell>
          <cell r="D365">
            <v>82000</v>
          </cell>
        </row>
        <row r="366">
          <cell r="A366" t="str">
            <v>rv.034</v>
          </cell>
          <cell r="B366" t="str">
            <v xml:space="preserve">columna de brazo tipo DNV 130 k </v>
          </cell>
          <cell r="C366" t="str">
            <v>u</v>
          </cell>
          <cell r="D366">
            <v>13322.31</v>
          </cell>
        </row>
        <row r="367">
          <cell r="A367" t="str">
            <v>rv.035</v>
          </cell>
          <cell r="B367" t="str">
            <v>carteles reflectivos 2,10x1,20m</v>
          </cell>
          <cell r="C367" t="str">
            <v>m2</v>
          </cell>
          <cell r="D367">
            <v>1454.55</v>
          </cell>
        </row>
        <row r="368">
          <cell r="A368" t="str">
            <v>rv.036</v>
          </cell>
          <cell r="B368" t="str">
            <v>equipo p/laboratorio y oficina</v>
          </cell>
          <cell r="C368" t="str">
            <v>gl</v>
          </cell>
          <cell r="D368">
            <v>102152.38</v>
          </cell>
        </row>
        <row r="369">
          <cell r="A369" t="str">
            <v>rv.037</v>
          </cell>
          <cell r="B369" t="str">
            <v>agregado zarand. Pétreo fino vial</v>
          </cell>
          <cell r="C369" t="str">
            <v>m3</v>
          </cell>
          <cell r="D369">
            <v>165</v>
          </cell>
        </row>
        <row r="370">
          <cell r="A370" t="str">
            <v>rv.038</v>
          </cell>
          <cell r="B370" t="str">
            <v>agregado zarand. Pétreo triturado  vial</v>
          </cell>
          <cell r="C370" t="str">
            <v>m3</v>
          </cell>
          <cell r="D370">
            <v>241.78</v>
          </cell>
        </row>
        <row r="371">
          <cell r="A371" t="str">
            <v>rv.038b</v>
          </cell>
          <cell r="B371" t="str">
            <v>agregado zarand. Pétreo triturado  vial</v>
          </cell>
          <cell r="C371" t="str">
            <v>m3</v>
          </cell>
          <cell r="D371">
            <v>121</v>
          </cell>
        </row>
        <row r="372">
          <cell r="A372" t="str">
            <v>rv.039</v>
          </cell>
          <cell r="B372" t="str">
            <v xml:space="preserve">material termosplastico </v>
          </cell>
          <cell r="C372" t="str">
            <v>kg</v>
          </cell>
          <cell r="D372">
            <v>9.26</v>
          </cell>
        </row>
        <row r="373">
          <cell r="A373" t="str">
            <v>sa.001</v>
          </cell>
          <cell r="B373" t="str">
            <v>ramal Y PVC 0.110x0.110</v>
          </cell>
          <cell r="C373" t="str">
            <v>u</v>
          </cell>
          <cell r="D373">
            <v>40.256999999999998</v>
          </cell>
        </row>
        <row r="374">
          <cell r="A374" t="str">
            <v>sa.002</v>
          </cell>
          <cell r="B374" t="str">
            <v>curva PVC 45° 110</v>
          </cell>
          <cell r="C374" t="str">
            <v>u</v>
          </cell>
          <cell r="D374">
            <v>34.584499999999998</v>
          </cell>
        </row>
        <row r="375">
          <cell r="A375" t="str">
            <v>sa.015b</v>
          </cell>
          <cell r="B375" t="str">
            <v>bacha simple acero inox. 52 x 32x18</v>
          </cell>
          <cell r="C375" t="str">
            <v>u</v>
          </cell>
          <cell r="D375">
            <v>362.04</v>
          </cell>
        </row>
        <row r="376">
          <cell r="A376" t="str">
            <v>sa.020</v>
          </cell>
          <cell r="B376" t="str">
            <v>inodoro sifónico losa</v>
          </cell>
          <cell r="C376" t="str">
            <v>u</v>
          </cell>
          <cell r="D376">
            <v>252.22</v>
          </cell>
        </row>
        <row r="377">
          <cell r="A377" t="str">
            <v>sa.021</v>
          </cell>
          <cell r="B377" t="str">
            <v>mochila losa c/ codo</v>
          </cell>
          <cell r="C377" t="str">
            <v>u</v>
          </cell>
          <cell r="D377">
            <v>362</v>
          </cell>
        </row>
        <row r="378">
          <cell r="A378" t="str">
            <v>sa.022</v>
          </cell>
          <cell r="B378" t="str">
            <v>asiento p/inodoro PVC</v>
          </cell>
          <cell r="C378" t="str">
            <v>u</v>
          </cell>
          <cell r="D378">
            <v>362</v>
          </cell>
        </row>
        <row r="379">
          <cell r="A379" t="str">
            <v>sa.071</v>
          </cell>
          <cell r="B379" t="str">
            <v>caño H-3 tricapa 19 mm</v>
          </cell>
          <cell r="C379" t="str">
            <v>m</v>
          </cell>
          <cell r="D379">
            <v>12.406700000000001</v>
          </cell>
        </row>
        <row r="380">
          <cell r="A380" t="str">
            <v>sa.089</v>
          </cell>
          <cell r="B380" t="str">
            <v>caño PVC 3.2 p/desague cloacal 0.060 x 4 m.</v>
          </cell>
          <cell r="C380" t="str">
            <v>m</v>
          </cell>
          <cell r="D380">
            <v>31.386900000000001</v>
          </cell>
        </row>
        <row r="381">
          <cell r="A381" t="str">
            <v>sa.090</v>
          </cell>
          <cell r="B381" t="str">
            <v>caño PVC 3.2 p/desague cloacal 0.110 x 4 m.</v>
          </cell>
          <cell r="C381" t="str">
            <v>m</v>
          </cell>
          <cell r="D381">
            <v>37.245100000000001</v>
          </cell>
        </row>
        <row r="382">
          <cell r="A382" t="str">
            <v>sa.108</v>
          </cell>
          <cell r="B382" t="str">
            <v>codo IPS 19 mm</v>
          </cell>
          <cell r="C382" t="str">
            <v>u</v>
          </cell>
          <cell r="D382">
            <v>1.875</v>
          </cell>
        </row>
        <row r="383">
          <cell r="A383" t="str">
            <v>sa.111</v>
          </cell>
          <cell r="B383" t="str">
            <v>codo H°G° 19 mm</v>
          </cell>
          <cell r="C383" t="str">
            <v>u</v>
          </cell>
          <cell r="D383">
            <v>7.14</v>
          </cell>
        </row>
        <row r="384">
          <cell r="A384" t="str">
            <v>sa.112</v>
          </cell>
          <cell r="B384" t="str">
            <v>ramal Y PVC Cloacal d=160x110mm</v>
          </cell>
          <cell r="C384" t="str">
            <v>u</v>
          </cell>
          <cell r="D384">
            <v>127.905</v>
          </cell>
        </row>
        <row r="385">
          <cell r="A385" t="str">
            <v>sa.169</v>
          </cell>
          <cell r="B385" t="str">
            <v>pileta de patio PVC 5 entradas</v>
          </cell>
          <cell r="C385" t="str">
            <v>u</v>
          </cell>
          <cell r="D385">
            <v>30.62</v>
          </cell>
        </row>
        <row r="386">
          <cell r="A386" t="str">
            <v>sa.194</v>
          </cell>
          <cell r="B386" t="str">
            <v xml:space="preserve">TAPON MACHO IPS 1/2"            </v>
          </cell>
          <cell r="C386" t="str">
            <v>u</v>
          </cell>
          <cell r="D386">
            <v>0.75</v>
          </cell>
        </row>
        <row r="387">
          <cell r="A387" t="str">
            <v>sa.195</v>
          </cell>
          <cell r="B387" t="str">
            <v xml:space="preserve">TAPON MACHO IPS 3/4 "  </v>
          </cell>
          <cell r="C387" t="str">
            <v>u</v>
          </cell>
          <cell r="D387">
            <v>0.83</v>
          </cell>
        </row>
        <row r="388">
          <cell r="A388" t="str">
            <v>sa.200</v>
          </cell>
          <cell r="B388" t="str">
            <v>tee IPS 19 mm</v>
          </cell>
          <cell r="C388" t="str">
            <v>u</v>
          </cell>
          <cell r="D388">
            <v>2.48</v>
          </cell>
        </row>
        <row r="389">
          <cell r="A389" t="str">
            <v>sa.205</v>
          </cell>
          <cell r="B389" t="str">
            <v>kit medidor agua aprob. ASSA</v>
          </cell>
          <cell r="C389" t="str">
            <v>u</v>
          </cell>
          <cell r="D389">
            <v>163.51</v>
          </cell>
        </row>
        <row r="390">
          <cell r="A390" t="str">
            <v>sa.210</v>
          </cell>
          <cell r="B390" t="str">
            <v>gabinete p/medidor agua aprobado ASSA</v>
          </cell>
          <cell r="C390" t="str">
            <v>u</v>
          </cell>
          <cell r="D390">
            <v>119.55670000000001</v>
          </cell>
        </row>
        <row r="391">
          <cell r="A391" t="str">
            <v>sa.220</v>
          </cell>
          <cell r="B391" t="str">
            <v>caño H-3 tricapa 25 mm</v>
          </cell>
          <cell r="C391" t="str">
            <v>m</v>
          </cell>
          <cell r="D391">
            <v>18.71</v>
          </cell>
        </row>
        <row r="392">
          <cell r="A392" t="str">
            <v>sa.221</v>
          </cell>
          <cell r="B392" t="str">
            <v>sellador p/rosca x 125 cm3</v>
          </cell>
          <cell r="C392" t="str">
            <v>u</v>
          </cell>
          <cell r="D392">
            <v>20.350000000000001</v>
          </cell>
        </row>
        <row r="393">
          <cell r="A393" t="str">
            <v>sa.223</v>
          </cell>
          <cell r="B393" t="str">
            <v>medidor de agua</v>
          </cell>
          <cell r="C393" t="str">
            <v>u</v>
          </cell>
          <cell r="D393">
            <v>262.88670000000002</v>
          </cell>
        </row>
        <row r="394">
          <cell r="A394" t="str">
            <v>sa.239</v>
          </cell>
          <cell r="B394" t="str">
            <v>juego llave y flor p/ducha cromada</v>
          </cell>
          <cell r="C394" t="str">
            <v>u</v>
          </cell>
          <cell r="D394">
            <v>527.38940000000002</v>
          </cell>
        </row>
        <row r="395">
          <cell r="A395" t="str">
            <v>sa.244</v>
          </cell>
          <cell r="B395" t="str">
            <v>llave de paso de bronce 0.019</v>
          </cell>
          <cell r="C395" t="str">
            <v>u</v>
          </cell>
          <cell r="D395">
            <v>37.39</v>
          </cell>
        </row>
        <row r="396">
          <cell r="A396" t="str">
            <v>sa.247</v>
          </cell>
          <cell r="B396" t="str">
            <v>llave esclusa bronce 0.019</v>
          </cell>
          <cell r="C396" t="str">
            <v>u</v>
          </cell>
          <cell r="D396">
            <v>40.96</v>
          </cell>
        </row>
        <row r="397">
          <cell r="A397" t="str">
            <v>sa.270</v>
          </cell>
          <cell r="B397" t="str">
            <v>canilla bronce cromo p/pil. lavar 1/2"</v>
          </cell>
          <cell r="C397" t="str">
            <v>u</v>
          </cell>
          <cell r="D397">
            <v>37.46</v>
          </cell>
        </row>
        <row r="398">
          <cell r="A398" t="str">
            <v>sa.284</v>
          </cell>
          <cell r="B398" t="str">
            <v>flotante completo p/tanque 1/2"</v>
          </cell>
          <cell r="C398" t="str">
            <v>u</v>
          </cell>
          <cell r="D398">
            <v>42.984999999999999</v>
          </cell>
        </row>
        <row r="399">
          <cell r="A399" t="str">
            <v>sa.285</v>
          </cell>
          <cell r="B399" t="str">
            <v>tanque de reserva 600 lts. PVC tricapa</v>
          </cell>
          <cell r="C399" t="str">
            <v>u</v>
          </cell>
          <cell r="D399">
            <v>597.9402</v>
          </cell>
        </row>
        <row r="400">
          <cell r="A400" t="str">
            <v>sa.291</v>
          </cell>
          <cell r="B400" t="str">
            <v>mesada granito reconst. 4 cm. de espesor</v>
          </cell>
          <cell r="C400" t="str">
            <v>m2</v>
          </cell>
          <cell r="D400">
            <v>464.46</v>
          </cell>
        </row>
        <row r="401">
          <cell r="A401" t="str">
            <v>sa.295</v>
          </cell>
          <cell r="B401" t="str">
            <v>mesada granito natural nacional  e=2cm.</v>
          </cell>
          <cell r="C401" t="str">
            <v>m2</v>
          </cell>
          <cell r="D401">
            <v>900.83</v>
          </cell>
        </row>
        <row r="402">
          <cell r="A402" t="str">
            <v>sa.300</v>
          </cell>
          <cell r="B402" t="str">
            <v>ramal Y PVC 0.110x0.63</v>
          </cell>
          <cell r="C402" t="str">
            <v>u</v>
          </cell>
          <cell r="D402">
            <v>17.916699999999999</v>
          </cell>
        </row>
        <row r="403">
          <cell r="A403" t="str">
            <v>sa.310</v>
          </cell>
          <cell r="B403" t="str">
            <v>válvula exclusa bronce 25 mm</v>
          </cell>
          <cell r="C403" t="str">
            <v>u</v>
          </cell>
          <cell r="D403">
            <v>56.26</v>
          </cell>
        </row>
        <row r="404">
          <cell r="A404" t="str">
            <v>sa.321</v>
          </cell>
          <cell r="B404" t="str">
            <v>CUPLAS H°G° 3/4 * 1/2"</v>
          </cell>
          <cell r="C404" t="str">
            <v>u</v>
          </cell>
          <cell r="D404">
            <v>6.89</v>
          </cell>
        </row>
        <row r="405">
          <cell r="A405" t="str">
            <v>sa.322</v>
          </cell>
          <cell r="B405" t="str">
            <v>CUPLAS H°G° 1 * 1/2 - 3/4"</v>
          </cell>
          <cell r="C405" t="str">
            <v>u</v>
          </cell>
          <cell r="D405">
            <v>8.9049999999999994</v>
          </cell>
        </row>
        <row r="406">
          <cell r="A406" t="str">
            <v>sa.323</v>
          </cell>
          <cell r="B406" t="str">
            <v>CODOS HH H°G° * 90°  DE ½"</v>
          </cell>
          <cell r="C406" t="str">
            <v>u</v>
          </cell>
          <cell r="D406">
            <v>4.93</v>
          </cell>
        </row>
        <row r="407">
          <cell r="A407" t="str">
            <v>sa.324</v>
          </cell>
          <cell r="B407" t="str">
            <v>CODOS MH H°G° * 90° DE ½"</v>
          </cell>
          <cell r="C407" t="str">
            <v>u</v>
          </cell>
          <cell r="D407">
            <v>6.6150000000000002</v>
          </cell>
        </row>
        <row r="408">
          <cell r="A408" t="str">
            <v>sa.325</v>
          </cell>
          <cell r="B408" t="str">
            <v>BUJES H°G° 3/4" * 1/2"</v>
          </cell>
          <cell r="C408" t="str">
            <v>u</v>
          </cell>
          <cell r="D408">
            <v>4.4450000000000003</v>
          </cell>
        </row>
        <row r="409">
          <cell r="A409" t="str">
            <v>sa.326</v>
          </cell>
          <cell r="B409" t="str">
            <v xml:space="preserve">TAPON MACHO IPS 1/2            </v>
          </cell>
          <cell r="C409" t="str">
            <v>u</v>
          </cell>
          <cell r="D409">
            <v>4.4450000000000003</v>
          </cell>
        </row>
        <row r="410">
          <cell r="A410" t="str">
            <v>sa.327</v>
          </cell>
          <cell r="B410" t="str">
            <v xml:space="preserve">TAPON MACHO IPS 3/4             </v>
          </cell>
          <cell r="C410" t="str">
            <v>u</v>
          </cell>
          <cell r="D410">
            <v>4.4450000000000003</v>
          </cell>
        </row>
        <row r="411">
          <cell r="A411" t="str">
            <v>sa.328</v>
          </cell>
          <cell r="B411" t="str">
            <v xml:space="preserve">NIPLES IPS * 10 CM *  1/2  </v>
          </cell>
          <cell r="C411" t="str">
            <v>u</v>
          </cell>
          <cell r="D411">
            <v>1.1200000000000001</v>
          </cell>
        </row>
        <row r="412">
          <cell r="A412" t="str">
            <v>sa.329</v>
          </cell>
          <cell r="B412" t="str">
            <v xml:space="preserve">NIPLES IPS * 8 CM *  3/4   </v>
          </cell>
          <cell r="C412" t="str">
            <v>u</v>
          </cell>
          <cell r="D412">
            <v>1.48</v>
          </cell>
        </row>
        <row r="413">
          <cell r="A413" t="str">
            <v>sa.330</v>
          </cell>
          <cell r="B413" t="str">
            <v xml:space="preserve">UNION DOBLE IPS 1/2            </v>
          </cell>
          <cell r="C413" t="str">
            <v>u</v>
          </cell>
          <cell r="D413">
            <v>3.81</v>
          </cell>
        </row>
        <row r="414">
          <cell r="A414" t="str">
            <v>sa.331</v>
          </cell>
          <cell r="B414" t="str">
            <v xml:space="preserve">UNION DOBLE IPS 3/4             </v>
          </cell>
          <cell r="C414" t="str">
            <v>u</v>
          </cell>
          <cell r="D414">
            <v>4.8600000000000003</v>
          </cell>
        </row>
        <row r="415">
          <cell r="A415" t="str">
            <v>sa.332</v>
          </cell>
          <cell r="B415" t="str">
            <v>FLOTANTE P/TANQUE         ½"</v>
          </cell>
          <cell r="C415" t="str">
            <v>u</v>
          </cell>
          <cell r="D415">
            <v>4.8600000000000003</v>
          </cell>
        </row>
        <row r="416">
          <cell r="A416" t="str">
            <v>sa.333</v>
          </cell>
          <cell r="B416" t="str">
            <v xml:space="preserve">BUJE RED IPS 3/4*1/2       </v>
          </cell>
          <cell r="C416" t="str">
            <v>u</v>
          </cell>
          <cell r="D416">
            <v>0.6</v>
          </cell>
        </row>
        <row r="417">
          <cell r="A417" t="str">
            <v>sa.334</v>
          </cell>
          <cell r="B417" t="str">
            <v xml:space="preserve">BUJE RED IPS 1*1/2         </v>
          </cell>
          <cell r="C417" t="str">
            <v>u</v>
          </cell>
          <cell r="D417">
            <v>0.87</v>
          </cell>
        </row>
        <row r="418">
          <cell r="A418" t="str">
            <v>sa.335</v>
          </cell>
          <cell r="B418" t="str">
            <v xml:space="preserve">ADAPTADOR C/BRIDA IPS 1"   </v>
          </cell>
          <cell r="C418" t="str">
            <v>u</v>
          </cell>
          <cell r="D418">
            <v>13.41</v>
          </cell>
        </row>
        <row r="419">
          <cell r="A419" t="str">
            <v>sa.336</v>
          </cell>
          <cell r="B419" t="str">
            <v xml:space="preserve">CODO ROSCA H RED. IPS 3/4*1/2  </v>
          </cell>
          <cell r="C419" t="str">
            <v>u</v>
          </cell>
          <cell r="D419">
            <v>3.02</v>
          </cell>
        </row>
        <row r="420">
          <cell r="A420" t="str">
            <v>sa.337</v>
          </cell>
          <cell r="B420" t="str">
            <v xml:space="preserve">TEE RED IPS 3/4*1/2             </v>
          </cell>
          <cell r="C420" t="str">
            <v>u</v>
          </cell>
          <cell r="D420">
            <v>4.84</v>
          </cell>
        </row>
        <row r="421">
          <cell r="A421" t="str">
            <v>sa.338</v>
          </cell>
          <cell r="B421" t="str">
            <v xml:space="preserve">TEE RED IPS 1*3/4               </v>
          </cell>
          <cell r="C421" t="str">
            <v>u</v>
          </cell>
          <cell r="D421">
            <v>5.34</v>
          </cell>
        </row>
        <row r="422">
          <cell r="A422" t="str">
            <v>sa.339</v>
          </cell>
          <cell r="B422" t="str">
            <v xml:space="preserve">TEE ROSCA H IPS 1/2             </v>
          </cell>
          <cell r="C422" t="str">
            <v>u</v>
          </cell>
          <cell r="D422">
            <v>1.44</v>
          </cell>
        </row>
        <row r="423">
          <cell r="A423" t="str">
            <v>sa.340</v>
          </cell>
          <cell r="B423" t="str">
            <v xml:space="preserve">TEE ROSCA H IPS 3/4            </v>
          </cell>
          <cell r="C423" t="str">
            <v>u</v>
          </cell>
          <cell r="D423">
            <v>2.27</v>
          </cell>
        </row>
        <row r="424">
          <cell r="A424" t="str">
            <v>sa.341</v>
          </cell>
          <cell r="B424" t="str">
            <v>VALVULAS ESFERICAS BCE. 1/2</v>
          </cell>
          <cell r="C424" t="str">
            <v>u</v>
          </cell>
          <cell r="D424">
            <v>15.09</v>
          </cell>
        </row>
        <row r="425">
          <cell r="A425" t="str">
            <v>sa.342</v>
          </cell>
          <cell r="B425" t="str">
            <v>VALVULAS ESFERICAS BCE. 3/4</v>
          </cell>
          <cell r="C425" t="str">
            <v>u</v>
          </cell>
          <cell r="D425">
            <v>21.76</v>
          </cell>
        </row>
        <row r="426">
          <cell r="A426" t="str">
            <v>sa.343</v>
          </cell>
          <cell r="B426" t="str">
            <v>ASIENTO P/INODORO MONKOTO BLANCO 39030</v>
          </cell>
          <cell r="C426" t="str">
            <v>u</v>
          </cell>
          <cell r="D426">
            <v>21.76</v>
          </cell>
        </row>
        <row r="427">
          <cell r="A427" t="str">
            <v>sa.270</v>
          </cell>
          <cell r="B427" t="str">
            <v>CANILLA SERVICIO BCE.½  (A-C)</v>
          </cell>
          <cell r="C427" t="str">
            <v>u</v>
          </cell>
          <cell r="D427">
            <v>37.46</v>
          </cell>
        </row>
        <row r="428">
          <cell r="A428" t="str">
            <v>sa.345</v>
          </cell>
          <cell r="B428" t="str">
            <v xml:space="preserve">SELLA ROSCA HIDRO 3 X 125 CC </v>
          </cell>
          <cell r="C428" t="str">
            <v>u</v>
          </cell>
          <cell r="D428">
            <v>21.76</v>
          </cell>
        </row>
        <row r="429">
          <cell r="A429" t="str">
            <v>sa.346</v>
          </cell>
          <cell r="B429" t="str">
            <v>FLEXIBLE FLEXIFORMA CROM.1/2*30</v>
          </cell>
          <cell r="C429" t="str">
            <v>u</v>
          </cell>
          <cell r="D429">
            <v>26.56</v>
          </cell>
        </row>
        <row r="430">
          <cell r="A430" t="str">
            <v>sa.349</v>
          </cell>
          <cell r="B430" t="str">
            <v>SIFON P/DESCARGA SIMPLE       40005</v>
          </cell>
          <cell r="C430" t="str">
            <v>u</v>
          </cell>
          <cell r="D430">
            <v>20.2</v>
          </cell>
        </row>
        <row r="431">
          <cell r="A431" t="str">
            <v>so.016</v>
          </cell>
          <cell r="B431" t="str">
            <v>baldosa cerámica roja 6 x 24</v>
          </cell>
          <cell r="C431" t="str">
            <v>m2</v>
          </cell>
          <cell r="D431">
            <v>31.015000000000001</v>
          </cell>
        </row>
        <row r="432">
          <cell r="A432" t="str">
            <v>so.003</v>
          </cell>
          <cell r="B432" t="str">
            <v>mosaico calcareo amarillo, rojo o gris</v>
          </cell>
          <cell r="C432" t="str">
            <v>m2</v>
          </cell>
          <cell r="D432">
            <v>42.98</v>
          </cell>
        </row>
        <row r="433">
          <cell r="A433" t="str">
            <v>so.004</v>
          </cell>
          <cell r="B433" t="str">
            <v>mosaico granítico 30x30</v>
          </cell>
          <cell r="C433" t="str">
            <v>m2</v>
          </cell>
          <cell r="D433">
            <v>61.98</v>
          </cell>
        </row>
        <row r="434">
          <cell r="A434" t="str">
            <v>so.009b</v>
          </cell>
          <cell r="B434" t="str">
            <v>baldosa roja 20x20 tipo azotea</v>
          </cell>
          <cell r="C434" t="str">
            <v>m2</v>
          </cell>
          <cell r="D434">
            <v>49.524999999999999</v>
          </cell>
        </row>
        <row r="435">
          <cell r="A435" t="str">
            <v>so.030b</v>
          </cell>
          <cell r="B435" t="str">
            <v>cerámico esmaltado 20x20</v>
          </cell>
          <cell r="C435" t="str">
            <v>m2</v>
          </cell>
          <cell r="D435">
            <v>44.895000000000003</v>
          </cell>
        </row>
        <row r="436">
          <cell r="A436" t="str">
            <v>te.002</v>
          </cell>
          <cell r="B436" t="str">
            <v>teja colonial</v>
          </cell>
          <cell r="C436" t="str">
            <v>u</v>
          </cell>
          <cell r="D436">
            <v>4.67</v>
          </cell>
        </row>
        <row r="437">
          <cell r="A437" t="str">
            <v>te.003</v>
          </cell>
          <cell r="B437" t="str">
            <v>teja francesa</v>
          </cell>
          <cell r="C437" t="str">
            <v>u</v>
          </cell>
          <cell r="D437">
            <v>4.34</v>
          </cell>
        </row>
        <row r="438">
          <cell r="A438" t="str">
            <v>vi.001</v>
          </cell>
          <cell r="B438" t="str">
            <v>vidrio triple transparente</v>
          </cell>
          <cell r="C438" t="str">
            <v>m2</v>
          </cell>
          <cell r="D438">
            <v>99.31</v>
          </cell>
        </row>
        <row r="439">
          <cell r="A439" t="str">
            <v>vi.002</v>
          </cell>
          <cell r="B439" t="str">
            <v>espejo 3mm</v>
          </cell>
          <cell r="C439" t="str">
            <v>m2</v>
          </cell>
          <cell r="D439">
            <v>143.7467</v>
          </cell>
        </row>
        <row r="440">
          <cell r="A440" t="str">
            <v>vi.003</v>
          </cell>
          <cell r="B440" t="str">
            <v>vidrio doble transparente</v>
          </cell>
          <cell r="C440" t="str">
            <v>m2</v>
          </cell>
          <cell r="D440">
            <v>81.236699999999999</v>
          </cell>
        </row>
        <row r="441">
          <cell r="A441" t="str">
            <v>vi.004</v>
          </cell>
          <cell r="B441" t="str">
            <v>policarbonato 4mm</v>
          </cell>
          <cell r="C441" t="str">
            <v>m2</v>
          </cell>
          <cell r="D441">
            <v>78.393299999999996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B1:H2637"/>
  <sheetViews>
    <sheetView tabSelected="1" zoomScale="115" zoomScaleNormal="115" workbookViewId="0">
      <selection activeCell="G346" sqref="G346"/>
    </sheetView>
  </sheetViews>
  <sheetFormatPr baseColWidth="10" defaultColWidth="20.140625" defaultRowHeight="15" customHeight="1"/>
  <cols>
    <col min="1" max="1" width="2.7109375" style="159" customWidth="1"/>
    <col min="2" max="2" width="8.7109375" style="159" customWidth="1"/>
    <col min="3" max="3" width="54.7109375" style="159" bestFit="1" customWidth="1"/>
    <col min="4" max="4" width="5.7109375" style="228" customWidth="1"/>
    <col min="5" max="5" width="14.85546875" style="229" bestFit="1" customWidth="1"/>
    <col min="6" max="6" width="12.5703125" style="159" bestFit="1" customWidth="1"/>
    <col min="7" max="16384" width="20.140625" style="159"/>
  </cols>
  <sheetData>
    <row r="1" spans="2:8" s="160" customFormat="1" ht="15" customHeight="1">
      <c r="B1" s="159"/>
      <c r="C1" s="159"/>
      <c r="D1" s="158"/>
      <c r="E1" s="229"/>
    </row>
    <row r="2" spans="2:8" s="160" customFormat="1" ht="42.75" customHeight="1">
      <c r="B2" s="159"/>
      <c r="C2" s="159"/>
      <c r="D2" s="158"/>
      <c r="E2" s="229"/>
    </row>
    <row r="3" spans="2:8" s="160" customFormat="1" ht="15.75">
      <c r="B3" s="289" t="s">
        <v>2322</v>
      </c>
      <c r="C3" s="289"/>
      <c r="D3" s="289"/>
      <c r="E3" s="289"/>
    </row>
    <row r="4" spans="2:8" s="161" customFormat="1" ht="15" customHeight="1">
      <c r="B4" s="236" t="s">
        <v>2338</v>
      </c>
      <c r="C4" s="172" t="s">
        <v>2464</v>
      </c>
      <c r="D4" s="163"/>
      <c r="E4" s="239"/>
    </row>
    <row r="5" spans="2:8" s="162" customFormat="1" ht="8.25" customHeight="1" thickBot="1">
      <c r="B5" s="165"/>
      <c r="C5" s="165"/>
      <c r="D5" s="166"/>
      <c r="E5" s="240"/>
    </row>
    <row r="6" spans="2:8" s="162" customFormat="1" ht="19.5" customHeight="1" thickBot="1">
      <c r="B6" s="286" t="s">
        <v>2323</v>
      </c>
      <c r="C6" s="287"/>
      <c r="D6" s="287"/>
      <c r="E6" s="288"/>
      <c r="H6" s="241"/>
    </row>
    <row r="7" spans="2:8" s="162" customFormat="1" ht="27.75" customHeight="1" thickBot="1">
      <c r="B7" s="261" t="s">
        <v>1734</v>
      </c>
      <c r="C7" s="259" t="s">
        <v>1735</v>
      </c>
      <c r="D7" s="271" t="s">
        <v>2324</v>
      </c>
      <c r="E7" s="259" t="s">
        <v>2325</v>
      </c>
    </row>
    <row r="8" spans="2:8" s="160" customFormat="1" ht="15" customHeight="1">
      <c r="B8" s="262" t="s">
        <v>1416</v>
      </c>
      <c r="C8" s="275" t="s">
        <v>1776</v>
      </c>
      <c r="D8" s="272" t="s">
        <v>1415</v>
      </c>
      <c r="E8" s="260">
        <v>1438.5634262868248</v>
      </c>
      <c r="G8" s="237"/>
    </row>
    <row r="9" spans="2:8" s="160" customFormat="1" ht="15" customHeight="1">
      <c r="B9" s="263" t="s">
        <v>1455</v>
      </c>
      <c r="C9" s="276" t="s">
        <v>1777</v>
      </c>
      <c r="D9" s="273" t="s">
        <v>153</v>
      </c>
      <c r="E9" s="257">
        <v>24.347345273603029</v>
      </c>
      <c r="G9" s="237"/>
    </row>
    <row r="10" spans="2:8" s="160" customFormat="1" ht="15" customHeight="1">
      <c r="B10" s="263" t="s">
        <v>1453</v>
      </c>
      <c r="C10" s="276" t="s">
        <v>2071</v>
      </c>
      <c r="D10" s="273" t="s">
        <v>153</v>
      </c>
      <c r="E10" s="257">
        <v>21.882753526616614</v>
      </c>
      <c r="G10" s="237"/>
    </row>
    <row r="11" spans="2:8" s="160" customFormat="1" ht="15" customHeight="1">
      <c r="B11" s="263" t="s">
        <v>1451</v>
      </c>
      <c r="C11" s="276" t="s">
        <v>1778</v>
      </c>
      <c r="D11" s="273" t="s">
        <v>153</v>
      </c>
      <c r="E11" s="257">
        <v>22.365673578305419</v>
      </c>
      <c r="G11" s="237"/>
    </row>
    <row r="12" spans="2:8" s="160" customFormat="1" ht="15" customHeight="1">
      <c r="B12" s="263" t="s">
        <v>1449</v>
      </c>
      <c r="C12" s="276" t="s">
        <v>2073</v>
      </c>
      <c r="D12" s="273" t="s">
        <v>153</v>
      </c>
      <c r="E12" s="257">
        <v>21.225640591285597</v>
      </c>
      <c r="G12" s="237"/>
    </row>
    <row r="13" spans="2:8" s="160" customFormat="1" ht="15" customHeight="1">
      <c r="B13" s="263" t="s">
        <v>1447</v>
      </c>
      <c r="C13" s="276" t="s">
        <v>1779</v>
      </c>
      <c r="D13" s="273" t="s">
        <v>153</v>
      </c>
      <c r="E13" s="257">
        <v>22.371519610304244</v>
      </c>
      <c r="G13" s="237"/>
    </row>
    <row r="14" spans="2:8" s="160" customFormat="1" ht="15" customHeight="1">
      <c r="B14" s="263" t="s">
        <v>1445</v>
      </c>
      <c r="C14" s="276" t="s">
        <v>2075</v>
      </c>
      <c r="D14" s="273" t="s">
        <v>153</v>
      </c>
      <c r="E14" s="257">
        <v>23.668869524104345</v>
      </c>
      <c r="G14" s="237"/>
    </row>
    <row r="15" spans="2:8" s="160" customFormat="1" ht="15" customHeight="1">
      <c r="B15" s="264" t="s">
        <v>1443</v>
      </c>
      <c r="C15" s="277" t="s">
        <v>1780</v>
      </c>
      <c r="D15" s="273" t="s">
        <v>153</v>
      </c>
      <c r="E15" s="257">
        <v>21.921920795949536</v>
      </c>
      <c r="G15" s="237"/>
    </row>
    <row r="16" spans="2:8" s="160" customFormat="1" ht="15" customHeight="1">
      <c r="B16" s="264" t="s">
        <v>1441</v>
      </c>
      <c r="C16" s="277" t="s">
        <v>1781</v>
      </c>
      <c r="D16" s="273" t="s">
        <v>489</v>
      </c>
      <c r="E16" s="257">
        <v>20190.332447632692</v>
      </c>
      <c r="G16" s="237"/>
    </row>
    <row r="17" spans="2:7" s="160" customFormat="1" ht="15" customHeight="1">
      <c r="B17" s="263" t="s">
        <v>1439</v>
      </c>
      <c r="C17" s="276" t="s">
        <v>1782</v>
      </c>
      <c r="D17" s="273" t="s">
        <v>153</v>
      </c>
      <c r="E17" s="257">
        <v>51.155687690644797</v>
      </c>
      <c r="G17" s="237"/>
    </row>
    <row r="18" spans="2:7" s="160" customFormat="1" ht="15" customHeight="1">
      <c r="B18" s="264" t="s">
        <v>1364</v>
      </c>
      <c r="C18" s="277" t="s">
        <v>1783</v>
      </c>
      <c r="D18" s="273" t="s">
        <v>153</v>
      </c>
      <c r="E18" s="257">
        <v>37.912616858057454</v>
      </c>
      <c r="G18" s="237"/>
    </row>
    <row r="19" spans="2:7" s="160" customFormat="1" ht="15" customHeight="1">
      <c r="B19" s="264" t="s">
        <v>1359</v>
      </c>
      <c r="C19" s="277" t="s">
        <v>1784</v>
      </c>
      <c r="D19" s="273" t="s">
        <v>2</v>
      </c>
      <c r="E19" s="257">
        <v>45.251436429515429</v>
      </c>
      <c r="G19" s="237"/>
    </row>
    <row r="20" spans="2:7" s="160" customFormat="1" ht="15" customHeight="1">
      <c r="B20" s="264" t="s">
        <v>1362</v>
      </c>
      <c r="C20" s="277" t="s">
        <v>1785</v>
      </c>
      <c r="D20" s="273" t="s">
        <v>153</v>
      </c>
      <c r="E20" s="257">
        <v>33.081747415222246</v>
      </c>
      <c r="G20" s="237"/>
    </row>
    <row r="21" spans="2:7" s="160" customFormat="1" ht="15" customHeight="1">
      <c r="B21" s="264" t="s">
        <v>1398</v>
      </c>
      <c r="C21" s="277" t="s">
        <v>1786</v>
      </c>
      <c r="D21" s="273" t="s">
        <v>153</v>
      </c>
      <c r="E21" s="257">
        <v>38.480376715872879</v>
      </c>
      <c r="G21" s="237"/>
    </row>
    <row r="22" spans="2:7" s="160" customFormat="1" ht="15" customHeight="1">
      <c r="B22" s="264" t="s">
        <v>1396</v>
      </c>
      <c r="C22" s="277" t="s">
        <v>1787</v>
      </c>
      <c r="D22" s="273" t="s">
        <v>153</v>
      </c>
      <c r="E22" s="257">
        <v>36.152173493869753</v>
      </c>
      <c r="G22" s="237"/>
    </row>
    <row r="23" spans="2:7" s="160" customFormat="1" ht="15" customHeight="1">
      <c r="B23" s="264" t="s">
        <v>1394</v>
      </c>
      <c r="C23" s="277" t="s">
        <v>2077</v>
      </c>
      <c r="D23" s="273" t="s">
        <v>153</v>
      </c>
      <c r="E23" s="257">
        <v>44.122642905341237</v>
      </c>
      <c r="G23" s="237"/>
    </row>
    <row r="24" spans="2:7" s="160" customFormat="1" ht="15" customHeight="1">
      <c r="B24" s="263" t="s">
        <v>1392</v>
      </c>
      <c r="C24" s="276" t="s">
        <v>1788</v>
      </c>
      <c r="D24" s="273" t="s">
        <v>153</v>
      </c>
      <c r="E24" s="257">
        <v>72.81909570652239</v>
      </c>
      <c r="G24" s="237"/>
    </row>
    <row r="25" spans="2:7" s="160" customFormat="1" ht="15" customHeight="1">
      <c r="B25" s="264" t="s">
        <v>1413</v>
      </c>
      <c r="C25" s="277" t="s">
        <v>1789</v>
      </c>
      <c r="D25" s="273" t="s">
        <v>4</v>
      </c>
      <c r="E25" s="257">
        <v>84.606966222137729</v>
      </c>
      <c r="G25" s="237"/>
    </row>
    <row r="26" spans="2:7" s="160" customFormat="1" ht="15" customHeight="1">
      <c r="B26" s="264" t="s">
        <v>1411</v>
      </c>
      <c r="C26" s="277" t="s">
        <v>1790</v>
      </c>
      <c r="D26" s="273" t="s">
        <v>153</v>
      </c>
      <c r="E26" s="257">
        <v>36.863301608056126</v>
      </c>
      <c r="G26" s="237"/>
    </row>
    <row r="27" spans="2:7" s="160" customFormat="1" ht="15" customHeight="1">
      <c r="B27" s="263" t="s">
        <v>1409</v>
      </c>
      <c r="C27" s="276" t="s">
        <v>1791</v>
      </c>
      <c r="D27" s="273" t="s">
        <v>153</v>
      </c>
      <c r="E27" s="257">
        <v>36.503616092248954</v>
      </c>
      <c r="G27" s="237"/>
    </row>
    <row r="28" spans="2:7" s="160" customFormat="1" ht="15" customHeight="1">
      <c r="B28" s="264" t="s">
        <v>1407</v>
      </c>
      <c r="C28" s="277" t="s">
        <v>1792</v>
      </c>
      <c r="D28" s="273" t="s">
        <v>4</v>
      </c>
      <c r="E28" s="257">
        <v>1.9169741393819508</v>
      </c>
      <c r="G28" s="237"/>
    </row>
    <row r="29" spans="2:7" s="160" customFormat="1" ht="15" customHeight="1">
      <c r="B29" s="264" t="s">
        <v>1405</v>
      </c>
      <c r="C29" s="277" t="s">
        <v>1793</v>
      </c>
      <c r="D29" s="273" t="s">
        <v>4</v>
      </c>
      <c r="E29" s="257">
        <v>2.0741665916240621</v>
      </c>
      <c r="G29" s="237"/>
    </row>
    <row r="30" spans="2:7" s="160" customFormat="1" ht="15" customHeight="1">
      <c r="B30" s="263" t="s">
        <v>1403</v>
      </c>
      <c r="C30" s="276" t="s">
        <v>1794</v>
      </c>
      <c r="D30" s="273" t="s">
        <v>153</v>
      </c>
      <c r="E30" s="257">
        <v>43.862293783673529</v>
      </c>
      <c r="G30" s="237"/>
    </row>
    <row r="31" spans="2:7" s="160" customFormat="1" ht="15" customHeight="1">
      <c r="B31" s="263" t="s">
        <v>1401</v>
      </c>
      <c r="C31" s="276" t="s">
        <v>1795</v>
      </c>
      <c r="D31" s="273" t="s">
        <v>4</v>
      </c>
      <c r="E31" s="257">
        <v>126.89378341374328</v>
      </c>
      <c r="G31" s="237"/>
    </row>
    <row r="32" spans="2:7" s="160" customFormat="1" ht="15" customHeight="1">
      <c r="B32" s="264" t="s">
        <v>1382</v>
      </c>
      <c r="C32" s="277" t="s">
        <v>1796</v>
      </c>
      <c r="D32" s="273" t="s">
        <v>4</v>
      </c>
      <c r="E32" s="257">
        <v>8.7004417126156799</v>
      </c>
      <c r="G32" s="237"/>
    </row>
    <row r="33" spans="2:7" s="160" customFormat="1" ht="15" customHeight="1">
      <c r="B33" s="264" t="s">
        <v>1437</v>
      </c>
      <c r="C33" s="277" t="s">
        <v>1797</v>
      </c>
      <c r="D33" s="273" t="s">
        <v>4</v>
      </c>
      <c r="E33" s="257">
        <v>10.21236514888913</v>
      </c>
      <c r="G33" s="237"/>
    </row>
    <row r="34" spans="2:7" s="160" customFormat="1" ht="15" customHeight="1">
      <c r="B34" s="264" t="s">
        <v>1389</v>
      </c>
      <c r="C34" s="277" t="s">
        <v>1798</v>
      </c>
      <c r="D34" s="273" t="s">
        <v>2</v>
      </c>
      <c r="E34" s="257">
        <v>5.3217498059150845</v>
      </c>
      <c r="G34" s="237"/>
    </row>
    <row r="35" spans="2:7" s="160" customFormat="1" ht="15" customHeight="1">
      <c r="B35" s="264" t="s">
        <v>1387</v>
      </c>
      <c r="C35" s="277" t="s">
        <v>1799</v>
      </c>
      <c r="D35" s="273" t="s">
        <v>2</v>
      </c>
      <c r="E35" s="257">
        <v>13.722107780865043</v>
      </c>
      <c r="G35" s="237"/>
    </row>
    <row r="36" spans="2:7" s="160" customFormat="1" ht="15" customHeight="1">
      <c r="B36" s="264" t="s">
        <v>1356</v>
      </c>
      <c r="C36" s="277" t="s">
        <v>1800</v>
      </c>
      <c r="D36" s="273" t="s">
        <v>2</v>
      </c>
      <c r="E36" s="257">
        <v>59.081626120081793</v>
      </c>
      <c r="G36" s="237"/>
    </row>
    <row r="37" spans="2:7" s="160" customFormat="1" ht="15" customHeight="1">
      <c r="B37" s="263" t="s">
        <v>1435</v>
      </c>
      <c r="C37" s="276" t="s">
        <v>1801</v>
      </c>
      <c r="D37" s="273" t="s">
        <v>2</v>
      </c>
      <c r="E37" s="257">
        <v>3.750348925248753</v>
      </c>
      <c r="G37" s="237"/>
    </row>
    <row r="38" spans="2:7" s="160" customFormat="1" ht="15" customHeight="1">
      <c r="B38" s="264" t="s">
        <v>1433</v>
      </c>
      <c r="C38" s="277" t="s">
        <v>1802</v>
      </c>
      <c r="D38" s="273" t="s">
        <v>489</v>
      </c>
      <c r="E38" s="257">
        <v>26379.127506305129</v>
      </c>
      <c r="G38" s="237"/>
    </row>
    <row r="39" spans="2:7" s="160" customFormat="1" ht="15" customHeight="1">
      <c r="B39" s="263" t="s">
        <v>1431</v>
      </c>
      <c r="C39" s="276" t="s">
        <v>1803</v>
      </c>
      <c r="D39" s="273" t="s">
        <v>153</v>
      </c>
      <c r="E39" s="257">
        <v>22.017402270691992</v>
      </c>
      <c r="G39" s="237"/>
    </row>
    <row r="40" spans="2:7" s="160" customFormat="1" ht="15" customHeight="1">
      <c r="B40" s="263" t="s">
        <v>1429</v>
      </c>
      <c r="C40" s="276" t="s">
        <v>1804</v>
      </c>
      <c r="D40" s="273" t="s">
        <v>153</v>
      </c>
      <c r="E40" s="257">
        <v>21.743820395343629</v>
      </c>
      <c r="G40" s="237"/>
    </row>
    <row r="41" spans="2:7" s="160" customFormat="1" ht="15" customHeight="1">
      <c r="B41" s="263" t="s">
        <v>1380</v>
      </c>
      <c r="C41" s="276" t="s">
        <v>1805</v>
      </c>
      <c r="D41" s="273" t="s">
        <v>1373</v>
      </c>
      <c r="E41" s="257">
        <v>64.7276835194113</v>
      </c>
      <c r="G41" s="237"/>
    </row>
    <row r="42" spans="2:7" s="160" customFormat="1" ht="15" customHeight="1">
      <c r="B42" s="263" t="s">
        <v>1378</v>
      </c>
      <c r="C42" s="276" t="s">
        <v>1806</v>
      </c>
      <c r="D42" s="273" t="s">
        <v>1373</v>
      </c>
      <c r="E42" s="257">
        <v>111.68095046612224</v>
      </c>
      <c r="G42" s="237"/>
    </row>
    <row r="43" spans="2:7" s="160" customFormat="1" ht="15" customHeight="1">
      <c r="B43" s="263" t="s">
        <v>1376</v>
      </c>
      <c r="C43" s="276" t="s">
        <v>1807</v>
      </c>
      <c r="D43" s="273" t="s">
        <v>1373</v>
      </c>
      <c r="E43" s="257">
        <v>248.03826842008453</v>
      </c>
      <c r="G43" s="237"/>
    </row>
    <row r="44" spans="2:7" s="160" customFormat="1" ht="15" customHeight="1">
      <c r="B44" s="263" t="s">
        <v>1374</v>
      </c>
      <c r="C44" s="276" t="s">
        <v>1808</v>
      </c>
      <c r="D44" s="273" t="s">
        <v>1373</v>
      </c>
      <c r="E44" s="257">
        <v>434.40551805311344</v>
      </c>
      <c r="G44" s="237"/>
    </row>
    <row r="45" spans="2:7" s="160" customFormat="1" ht="15" customHeight="1">
      <c r="B45" s="263" t="s">
        <v>1427</v>
      </c>
      <c r="C45" s="276" t="s">
        <v>1809</v>
      </c>
      <c r="D45" s="273" t="s">
        <v>153</v>
      </c>
      <c r="E45" s="257">
        <v>71.182775023251395</v>
      </c>
      <c r="G45" s="237"/>
    </row>
    <row r="46" spans="2:7" s="160" customFormat="1" ht="15" customHeight="1">
      <c r="B46" s="263" t="s">
        <v>1425</v>
      </c>
      <c r="C46" s="276" t="s">
        <v>1810</v>
      </c>
      <c r="D46" s="273" t="s">
        <v>153</v>
      </c>
      <c r="E46" s="257">
        <v>106.18721020269777</v>
      </c>
      <c r="G46" s="237"/>
    </row>
    <row r="47" spans="2:7" s="160" customFormat="1" ht="15" customHeight="1">
      <c r="B47" s="263" t="s">
        <v>1385</v>
      </c>
      <c r="C47" s="276" t="s">
        <v>2428</v>
      </c>
      <c r="D47" s="273" t="s">
        <v>2</v>
      </c>
      <c r="E47" s="257">
        <v>8.202276014775741</v>
      </c>
      <c r="G47" s="237"/>
    </row>
    <row r="48" spans="2:7" s="160" customFormat="1" ht="15" customHeight="1">
      <c r="B48" s="264" t="s">
        <v>1224</v>
      </c>
      <c r="C48" s="277" t="s">
        <v>1811</v>
      </c>
      <c r="D48" s="273" t="s">
        <v>4</v>
      </c>
      <c r="E48" s="257">
        <v>36.601798658619579</v>
      </c>
      <c r="G48" s="237"/>
    </row>
    <row r="49" spans="2:7" s="160" customFormat="1" ht="15" customHeight="1">
      <c r="B49" s="264" t="s">
        <v>1222</v>
      </c>
      <c r="C49" s="277" t="s">
        <v>1812</v>
      </c>
      <c r="D49" s="273" t="s">
        <v>4</v>
      </c>
      <c r="E49" s="257">
        <v>46.277434542541904</v>
      </c>
      <c r="G49" s="237"/>
    </row>
    <row r="50" spans="2:7" s="160" customFormat="1" ht="15" customHeight="1">
      <c r="B50" s="263" t="s">
        <v>1220</v>
      </c>
      <c r="C50" s="276" t="s">
        <v>1813</v>
      </c>
      <c r="D50" s="273" t="s">
        <v>4</v>
      </c>
      <c r="E50" s="257">
        <v>74.154309118117723</v>
      </c>
      <c r="G50" s="237"/>
    </row>
    <row r="51" spans="2:7" s="160" customFormat="1" ht="15" customHeight="1">
      <c r="B51" s="263" t="s">
        <v>1371</v>
      </c>
      <c r="C51" s="276" t="s">
        <v>1814</v>
      </c>
      <c r="D51" s="273" t="s">
        <v>4</v>
      </c>
      <c r="E51" s="257">
        <v>22.070332821082502</v>
      </c>
      <c r="G51" s="237"/>
    </row>
    <row r="52" spans="2:7" s="160" customFormat="1" ht="15" customHeight="1">
      <c r="B52" s="263" t="s">
        <v>1369</v>
      </c>
      <c r="C52" s="276" t="s">
        <v>1815</v>
      </c>
      <c r="D52" s="273" t="s">
        <v>4</v>
      </c>
      <c r="E52" s="257">
        <v>73.79632894373394</v>
      </c>
      <c r="G52" s="237"/>
    </row>
    <row r="53" spans="2:7" s="160" customFormat="1" ht="15" customHeight="1">
      <c r="B53" s="263" t="s">
        <v>1367</v>
      </c>
      <c r="C53" s="276" t="s">
        <v>1816</v>
      </c>
      <c r="D53" s="273" t="s">
        <v>4</v>
      </c>
      <c r="E53" s="257">
        <v>55.455773323519338</v>
      </c>
      <c r="G53" s="237"/>
    </row>
    <row r="54" spans="2:7" s="160" customFormat="1" ht="15" customHeight="1">
      <c r="B54" s="263" t="s">
        <v>1423</v>
      </c>
      <c r="C54" s="276" t="s">
        <v>1817</v>
      </c>
      <c r="D54" s="273" t="s">
        <v>2</v>
      </c>
      <c r="E54" s="257">
        <v>93.175819120775756</v>
      </c>
      <c r="G54" s="237"/>
    </row>
    <row r="55" spans="2:7" s="160" customFormat="1" ht="15" customHeight="1">
      <c r="B55" s="263" t="s">
        <v>1421</v>
      </c>
      <c r="C55" s="276" t="s">
        <v>1818</v>
      </c>
      <c r="D55" s="273" t="s">
        <v>2</v>
      </c>
      <c r="E55" s="257">
        <v>66.15778913437488</v>
      </c>
      <c r="G55" s="237"/>
    </row>
    <row r="56" spans="2:7" s="160" customFormat="1" ht="15" customHeight="1">
      <c r="B56" s="263" t="s">
        <v>1419</v>
      </c>
      <c r="C56" s="276" t="s">
        <v>1819</v>
      </c>
      <c r="D56" s="273" t="s">
        <v>3</v>
      </c>
      <c r="E56" s="257">
        <v>29.393587235547557</v>
      </c>
      <c r="G56" s="237"/>
    </row>
    <row r="57" spans="2:7" s="160" customFormat="1" ht="15" customHeight="1">
      <c r="B57" s="264" t="s">
        <v>1349</v>
      </c>
      <c r="C57" s="277" t="s">
        <v>1820</v>
      </c>
      <c r="D57" s="273" t="s">
        <v>156</v>
      </c>
      <c r="E57" s="257">
        <v>29.758198865873215</v>
      </c>
      <c r="G57" s="237"/>
    </row>
    <row r="58" spans="2:7" s="160" customFormat="1" ht="15" customHeight="1">
      <c r="B58" s="264" t="s">
        <v>1352</v>
      </c>
      <c r="C58" s="277" t="s">
        <v>1822</v>
      </c>
      <c r="D58" s="273" t="s">
        <v>156</v>
      </c>
      <c r="E58" s="257">
        <v>29.085035115259888</v>
      </c>
      <c r="G58" s="237"/>
    </row>
    <row r="59" spans="2:7" s="160" customFormat="1" ht="15" customHeight="1">
      <c r="B59" s="263" t="s">
        <v>1336</v>
      </c>
      <c r="C59" s="276" t="s">
        <v>1823</v>
      </c>
      <c r="D59" s="273" t="s">
        <v>3</v>
      </c>
      <c r="E59" s="257">
        <v>87.111390344751641</v>
      </c>
      <c r="G59" s="237"/>
    </row>
    <row r="60" spans="2:7" s="160" customFormat="1" ht="15" customHeight="1">
      <c r="B60" s="263" t="s">
        <v>1339</v>
      </c>
      <c r="C60" s="276" t="s">
        <v>1824</v>
      </c>
      <c r="D60" s="273" t="s">
        <v>156</v>
      </c>
      <c r="E60" s="257">
        <v>15.560084909142786</v>
      </c>
      <c r="G60" s="237"/>
    </row>
    <row r="61" spans="2:7" s="160" customFormat="1" ht="15" customHeight="1">
      <c r="B61" s="264" t="s">
        <v>1334</v>
      </c>
      <c r="C61" s="277" t="s">
        <v>1825</v>
      </c>
      <c r="D61" s="273" t="s">
        <v>3</v>
      </c>
      <c r="E61" s="257">
        <v>78.386374987430031</v>
      </c>
      <c r="G61" s="237"/>
    </row>
    <row r="62" spans="2:7" s="160" customFormat="1" ht="15" customHeight="1">
      <c r="B62" s="263" t="s">
        <v>1332</v>
      </c>
      <c r="C62" s="276" t="s">
        <v>2326</v>
      </c>
      <c r="D62" s="273" t="s">
        <v>3</v>
      </c>
      <c r="E62" s="257">
        <v>80.318411420617608</v>
      </c>
      <c r="G62" s="237"/>
    </row>
    <row r="63" spans="2:7" s="160" customFormat="1" ht="15" customHeight="1">
      <c r="B63" s="264" t="s">
        <v>1345</v>
      </c>
      <c r="C63" s="277" t="s">
        <v>1826</v>
      </c>
      <c r="D63" s="273" t="s">
        <v>153</v>
      </c>
      <c r="E63" s="257">
        <v>42.341288179654583</v>
      </c>
      <c r="G63" s="237"/>
    </row>
    <row r="64" spans="2:7" s="160" customFormat="1" ht="15" customHeight="1">
      <c r="B64" s="264" t="s">
        <v>1320</v>
      </c>
      <c r="C64" s="277" t="s">
        <v>1827</v>
      </c>
      <c r="D64" s="273" t="s">
        <v>3</v>
      </c>
      <c r="E64" s="257">
        <v>4.0764414640639686</v>
      </c>
      <c r="G64" s="237"/>
    </row>
    <row r="65" spans="2:7" s="160" customFormat="1" ht="15" customHeight="1">
      <c r="B65" s="263" t="s">
        <v>1330</v>
      </c>
      <c r="C65" s="276" t="s">
        <v>1828</v>
      </c>
      <c r="D65" s="273" t="s">
        <v>153</v>
      </c>
      <c r="E65" s="257">
        <v>12.157189902701376</v>
      </c>
      <c r="G65" s="237"/>
    </row>
    <row r="66" spans="2:7" s="160" customFormat="1" ht="15" customHeight="1">
      <c r="B66" s="263" t="s">
        <v>1329</v>
      </c>
      <c r="C66" s="276" t="s">
        <v>1829</v>
      </c>
      <c r="D66" s="273" t="s">
        <v>3</v>
      </c>
      <c r="E66" s="257">
        <v>83.734243449364911</v>
      </c>
      <c r="G66" s="237"/>
    </row>
    <row r="67" spans="2:7" s="160" customFormat="1" ht="15" customHeight="1">
      <c r="B67" s="264" t="s">
        <v>1323</v>
      </c>
      <c r="C67" s="277" t="s">
        <v>1830</v>
      </c>
      <c r="D67" s="273" t="s">
        <v>156</v>
      </c>
      <c r="E67" s="257">
        <v>19.908614743140596</v>
      </c>
      <c r="G67" s="237"/>
    </row>
    <row r="68" spans="2:7" s="160" customFormat="1" ht="15" customHeight="1">
      <c r="B68" s="264" t="s">
        <v>1317</v>
      </c>
      <c r="C68" s="277" t="s">
        <v>1831</v>
      </c>
      <c r="D68" s="273" t="s">
        <v>3</v>
      </c>
      <c r="E68" s="257">
        <v>69.067244819141777</v>
      </c>
      <c r="G68" s="237"/>
    </row>
    <row r="69" spans="2:7" s="160" customFormat="1" ht="15" customHeight="1">
      <c r="B69" s="264" t="s">
        <v>1326</v>
      </c>
      <c r="C69" s="277" t="s">
        <v>1832</v>
      </c>
      <c r="D69" s="273" t="s">
        <v>153</v>
      </c>
      <c r="E69" s="257">
        <v>8.9357703719137174</v>
      </c>
      <c r="G69" s="237"/>
    </row>
    <row r="70" spans="2:7" s="160" customFormat="1" ht="15" customHeight="1">
      <c r="B70" s="263" t="s">
        <v>1315</v>
      </c>
      <c r="C70" s="277" t="s">
        <v>2327</v>
      </c>
      <c r="D70" s="273" t="s">
        <v>3</v>
      </c>
      <c r="E70" s="257">
        <v>38.749748546137084</v>
      </c>
      <c r="G70" s="237"/>
    </row>
    <row r="71" spans="2:7" s="160" customFormat="1" ht="15" customHeight="1">
      <c r="B71" s="263" t="s">
        <v>1313</v>
      </c>
      <c r="C71" s="276" t="s">
        <v>1833</v>
      </c>
      <c r="D71" s="273" t="s">
        <v>2</v>
      </c>
      <c r="E71" s="257">
        <v>103.351929074643</v>
      </c>
      <c r="G71" s="237"/>
    </row>
    <row r="72" spans="2:7" s="160" customFormat="1" ht="15" customHeight="1">
      <c r="B72" s="264" t="s">
        <v>1309</v>
      </c>
      <c r="C72" s="277" t="s">
        <v>1834</v>
      </c>
      <c r="D72" s="273" t="s">
        <v>1</v>
      </c>
      <c r="E72" s="257">
        <v>310.40665205320892</v>
      </c>
      <c r="G72" s="237"/>
    </row>
    <row r="73" spans="2:7" s="160" customFormat="1" ht="15" customHeight="1">
      <c r="B73" s="264" t="s">
        <v>1300</v>
      </c>
      <c r="C73" s="277" t="s">
        <v>1835</v>
      </c>
      <c r="D73" s="273" t="s">
        <v>1</v>
      </c>
      <c r="E73" s="257">
        <v>399.50246365532598</v>
      </c>
      <c r="G73" s="237"/>
    </row>
    <row r="74" spans="2:7" s="160" customFormat="1" ht="15" customHeight="1">
      <c r="B74" s="264" t="s">
        <v>1293</v>
      </c>
      <c r="C74" s="277" t="s">
        <v>1836</v>
      </c>
      <c r="D74" s="273" t="s">
        <v>1</v>
      </c>
      <c r="E74" s="257">
        <v>321.58116026049601</v>
      </c>
      <c r="G74" s="237"/>
    </row>
    <row r="75" spans="2:7" s="160" customFormat="1" ht="15" customHeight="1">
      <c r="B75" s="264" t="s">
        <v>1291</v>
      </c>
      <c r="C75" s="277" t="s">
        <v>1837</v>
      </c>
      <c r="D75" s="273" t="s">
        <v>1</v>
      </c>
      <c r="E75" s="257">
        <v>321.05134886792291</v>
      </c>
      <c r="G75" s="237"/>
    </row>
    <row r="76" spans="2:7" s="160" customFormat="1" ht="15" customHeight="1">
      <c r="B76" s="264" t="s">
        <v>1307</v>
      </c>
      <c r="C76" s="277" t="s">
        <v>1838</v>
      </c>
      <c r="D76" s="273" t="s">
        <v>1</v>
      </c>
      <c r="E76" s="257">
        <v>297.16257780359848</v>
      </c>
      <c r="G76" s="237"/>
    </row>
    <row r="77" spans="2:7" s="160" customFormat="1" ht="15" customHeight="1">
      <c r="B77" s="264" t="s">
        <v>1305</v>
      </c>
      <c r="C77" s="277" t="s">
        <v>1839</v>
      </c>
      <c r="D77" s="273" t="s">
        <v>1</v>
      </c>
      <c r="E77" s="257">
        <v>336.32019450613524</v>
      </c>
      <c r="G77" s="237"/>
    </row>
    <row r="78" spans="2:7" s="160" customFormat="1" ht="15" customHeight="1">
      <c r="B78" s="264" t="s">
        <v>1299</v>
      </c>
      <c r="C78" s="277" t="s">
        <v>1840</v>
      </c>
      <c r="D78" s="273" t="s">
        <v>1</v>
      </c>
      <c r="E78" s="257">
        <v>341.84826009624311</v>
      </c>
      <c r="G78" s="237"/>
    </row>
    <row r="79" spans="2:7" s="160" customFormat="1" ht="15" customHeight="1">
      <c r="B79" s="264" t="s">
        <v>1297</v>
      </c>
      <c r="C79" s="277" t="s">
        <v>1841</v>
      </c>
      <c r="D79" s="273" t="s">
        <v>1</v>
      </c>
      <c r="E79" s="257">
        <v>295.457918045339</v>
      </c>
      <c r="G79" s="237"/>
    </row>
    <row r="80" spans="2:7" s="160" customFormat="1" ht="15" customHeight="1">
      <c r="B80" s="264" t="s">
        <v>1289</v>
      </c>
      <c r="C80" s="277" t="s">
        <v>1842</v>
      </c>
      <c r="D80" s="273" t="s">
        <v>1</v>
      </c>
      <c r="E80" s="257">
        <v>355.69193495507903</v>
      </c>
      <c r="G80" s="237"/>
    </row>
    <row r="81" spans="2:7" s="160" customFormat="1" ht="15" customHeight="1">
      <c r="B81" s="264" t="s">
        <v>1287</v>
      </c>
      <c r="C81" s="277" t="s">
        <v>1843</v>
      </c>
      <c r="D81" s="273" t="s">
        <v>1</v>
      </c>
      <c r="E81" s="257">
        <v>363.46541050967778</v>
      </c>
      <c r="G81" s="237"/>
    </row>
    <row r="82" spans="2:7" s="160" customFormat="1" ht="15" customHeight="1">
      <c r="B82" s="263" t="s">
        <v>1285</v>
      </c>
      <c r="C82" s="276" t="s">
        <v>1844</v>
      </c>
      <c r="D82" s="273" t="s">
        <v>1</v>
      </c>
      <c r="E82" s="257">
        <v>307.17243522909069</v>
      </c>
      <c r="G82" s="237"/>
    </row>
    <row r="83" spans="2:7" s="160" customFormat="1" ht="15" customHeight="1">
      <c r="B83" s="263" t="s">
        <v>1303</v>
      </c>
      <c r="C83" s="276" t="s">
        <v>1845</v>
      </c>
      <c r="D83" s="273" t="s">
        <v>1</v>
      </c>
      <c r="E83" s="257">
        <v>324.18574613543825</v>
      </c>
      <c r="G83" s="237"/>
    </row>
    <row r="84" spans="2:7" s="160" customFormat="1" ht="15" customHeight="1">
      <c r="B84" s="264" t="s">
        <v>1281</v>
      </c>
      <c r="C84" s="277" t="s">
        <v>1846</v>
      </c>
      <c r="D84" s="273" t="s">
        <v>3</v>
      </c>
      <c r="E84" s="257">
        <v>87.836033936874855</v>
      </c>
      <c r="G84" s="237"/>
    </row>
    <row r="85" spans="2:7" s="160" customFormat="1" ht="15" customHeight="1">
      <c r="B85" s="264" t="s">
        <v>1277</v>
      </c>
      <c r="C85" s="277" t="s">
        <v>1847</v>
      </c>
      <c r="D85" s="273" t="s">
        <v>2</v>
      </c>
      <c r="E85" s="257">
        <v>26.037971802462316</v>
      </c>
      <c r="G85" s="237"/>
    </row>
    <row r="86" spans="2:7" s="160" customFormat="1" ht="15" customHeight="1">
      <c r="B86" s="264" t="s">
        <v>1272</v>
      </c>
      <c r="C86" s="277" t="s">
        <v>1848</v>
      </c>
      <c r="D86" s="273" t="s">
        <v>4</v>
      </c>
      <c r="E86" s="257">
        <v>62.34496500768644</v>
      </c>
      <c r="G86" s="237"/>
    </row>
    <row r="87" spans="2:7" s="160" customFormat="1" ht="15" customHeight="1">
      <c r="B87" s="263" t="s">
        <v>1275</v>
      </c>
      <c r="C87" s="276" t="s">
        <v>1849</v>
      </c>
      <c r="D87" s="273" t="s">
        <v>2</v>
      </c>
      <c r="E87" s="257">
        <v>17.325044688935428</v>
      </c>
      <c r="G87" s="237"/>
    </row>
    <row r="88" spans="2:7" s="160" customFormat="1" ht="15" customHeight="1">
      <c r="B88" s="263" t="s">
        <v>1270</v>
      </c>
      <c r="C88" s="276" t="s">
        <v>1850</v>
      </c>
      <c r="D88" s="273" t="s">
        <v>4</v>
      </c>
      <c r="E88" s="257">
        <v>66.346596983639515</v>
      </c>
      <c r="G88" s="237"/>
    </row>
    <row r="89" spans="2:7" s="160" customFormat="1" ht="15" customHeight="1">
      <c r="B89" s="263" t="s">
        <v>1268</v>
      </c>
      <c r="C89" s="276" t="s">
        <v>1851</v>
      </c>
      <c r="D89" s="273" t="s">
        <v>4</v>
      </c>
      <c r="E89" s="257">
        <v>73.804553858851961</v>
      </c>
      <c r="G89" s="237"/>
    </row>
    <row r="90" spans="2:7" s="160" customFormat="1" ht="15" customHeight="1">
      <c r="B90" s="265" t="s">
        <v>1261</v>
      </c>
      <c r="C90" s="277" t="s">
        <v>1852</v>
      </c>
      <c r="D90" s="273" t="s">
        <v>2</v>
      </c>
      <c r="E90" s="257">
        <v>5625.1127803849158</v>
      </c>
      <c r="G90" s="237"/>
    </row>
    <row r="91" spans="2:7" s="160" customFormat="1" ht="15" customHeight="1">
      <c r="B91" s="265" t="s">
        <v>1264</v>
      </c>
      <c r="C91" s="277" t="s">
        <v>1853</v>
      </c>
      <c r="D91" s="273" t="s">
        <v>2</v>
      </c>
      <c r="E91" s="257">
        <v>284.92925723250846</v>
      </c>
      <c r="G91" s="237"/>
    </row>
    <row r="92" spans="2:7" s="160" customFormat="1" ht="15" customHeight="1">
      <c r="B92" s="265" t="s">
        <v>1259</v>
      </c>
      <c r="C92" s="277" t="s">
        <v>2429</v>
      </c>
      <c r="D92" s="273" t="s">
        <v>2</v>
      </c>
      <c r="E92" s="257">
        <v>1345.0782030107437</v>
      </c>
      <c r="G92" s="237"/>
    </row>
    <row r="93" spans="2:7" s="160" customFormat="1" ht="15" customHeight="1">
      <c r="B93" s="263" t="s">
        <v>1244</v>
      </c>
      <c r="C93" s="276" t="s">
        <v>1854</v>
      </c>
      <c r="D93" s="273" t="s">
        <v>2</v>
      </c>
      <c r="E93" s="257">
        <v>5513.6323317977085</v>
      </c>
      <c r="G93" s="237"/>
    </row>
    <row r="94" spans="2:7" s="160" customFormat="1" ht="15" customHeight="1">
      <c r="B94" s="265" t="s">
        <v>1242</v>
      </c>
      <c r="C94" s="277" t="s">
        <v>1855</v>
      </c>
      <c r="D94" s="273" t="s">
        <v>2</v>
      </c>
      <c r="E94" s="257">
        <v>1901.2427321928267</v>
      </c>
      <c r="G94" s="237"/>
    </row>
    <row r="95" spans="2:7" s="160" customFormat="1" ht="15" customHeight="1">
      <c r="B95" s="264" t="s">
        <v>1240</v>
      </c>
      <c r="C95" s="278" t="s">
        <v>2066</v>
      </c>
      <c r="D95" s="273" t="s">
        <v>2</v>
      </c>
      <c r="E95" s="257">
        <v>5283.3890010046571</v>
      </c>
      <c r="G95" s="237"/>
    </row>
    <row r="96" spans="2:7" s="160" customFormat="1" ht="15" customHeight="1">
      <c r="B96" s="264" t="s">
        <v>1238</v>
      </c>
      <c r="C96" s="278" t="s">
        <v>1856</v>
      </c>
      <c r="D96" s="273" t="s">
        <v>2</v>
      </c>
      <c r="E96" s="257">
        <v>5283.3890010046571</v>
      </c>
      <c r="G96" s="237"/>
    </row>
    <row r="97" spans="2:7" s="160" customFormat="1" ht="15" customHeight="1">
      <c r="B97" s="263" t="s">
        <v>1236</v>
      </c>
      <c r="C97" s="276" t="s">
        <v>1857</v>
      </c>
      <c r="D97" s="273" t="s">
        <v>2</v>
      </c>
      <c r="E97" s="257">
        <v>5739.4394994034228</v>
      </c>
      <c r="G97" s="237"/>
    </row>
    <row r="98" spans="2:7" s="160" customFormat="1" ht="15" customHeight="1">
      <c r="B98" s="263" t="s">
        <v>1234</v>
      </c>
      <c r="C98" s="276" t="s">
        <v>1858</v>
      </c>
      <c r="D98" s="273" t="s">
        <v>2</v>
      </c>
      <c r="E98" s="257">
        <v>4711.6571415887101</v>
      </c>
      <c r="G98" s="237"/>
    </row>
    <row r="99" spans="2:7" s="160" customFormat="1" ht="15" customHeight="1">
      <c r="B99" s="263" t="s">
        <v>1232</v>
      </c>
      <c r="C99" s="276" t="s">
        <v>1859</v>
      </c>
      <c r="D99" s="273" t="s">
        <v>2</v>
      </c>
      <c r="E99" s="257">
        <v>5568.3467071686437</v>
      </c>
      <c r="G99" s="237"/>
    </row>
    <row r="100" spans="2:7" s="160" customFormat="1" ht="15" customHeight="1">
      <c r="B100" s="263" t="s">
        <v>1230</v>
      </c>
      <c r="C100" s="276" t="s">
        <v>1860</v>
      </c>
      <c r="D100" s="273" t="s">
        <v>2</v>
      </c>
      <c r="E100" s="257">
        <v>996.30317052842133</v>
      </c>
      <c r="G100" s="237"/>
    </row>
    <row r="101" spans="2:7" s="160" customFormat="1" ht="15" customHeight="1">
      <c r="B101" s="263" t="s">
        <v>1228</v>
      </c>
      <c r="C101" s="276" t="s">
        <v>1861</v>
      </c>
      <c r="D101" s="273" t="s">
        <v>2</v>
      </c>
      <c r="E101" s="257">
        <v>1173.4378612716762</v>
      </c>
      <c r="G101" s="237"/>
    </row>
    <row r="102" spans="2:7" s="160" customFormat="1" ht="15" customHeight="1">
      <c r="B102" s="263" t="s">
        <v>1257</v>
      </c>
      <c r="C102" s="276" t="s">
        <v>1862</v>
      </c>
      <c r="D102" s="273" t="s">
        <v>2</v>
      </c>
      <c r="E102" s="257">
        <v>3661.5889082019507</v>
      </c>
      <c r="G102" s="237"/>
    </row>
    <row r="103" spans="2:7" s="160" customFormat="1" ht="15" customHeight="1">
      <c r="B103" s="263" t="s">
        <v>1255</v>
      </c>
      <c r="C103" s="276" t="s">
        <v>1863</v>
      </c>
      <c r="D103" s="273" t="s">
        <v>2</v>
      </c>
      <c r="E103" s="257">
        <v>609.89125039737735</v>
      </c>
      <c r="G103" s="237"/>
    </row>
    <row r="104" spans="2:7" s="160" customFormat="1" ht="15" customHeight="1">
      <c r="B104" s="263" t="s">
        <v>1253</v>
      </c>
      <c r="C104" s="276" t="s">
        <v>1864</v>
      </c>
      <c r="D104" s="273" t="s">
        <v>2</v>
      </c>
      <c r="E104" s="257">
        <v>603.83164300202827</v>
      </c>
      <c r="G104" s="237"/>
    </row>
    <row r="105" spans="2:7" s="160" customFormat="1" ht="15" customHeight="1">
      <c r="B105" s="263" t="s">
        <v>1251</v>
      </c>
      <c r="C105" s="276" t="s">
        <v>1865</v>
      </c>
      <c r="D105" s="273" t="s">
        <v>2</v>
      </c>
      <c r="E105" s="257">
        <v>591.9535120469933</v>
      </c>
      <c r="G105" s="237"/>
    </row>
    <row r="106" spans="2:7" s="160" customFormat="1" ht="15" customHeight="1">
      <c r="B106" s="263" t="s">
        <v>1249</v>
      </c>
      <c r="C106" s="276" t="s">
        <v>1866</v>
      </c>
      <c r="D106" s="273" t="s">
        <v>2</v>
      </c>
      <c r="E106" s="257">
        <v>2753.0078636516155</v>
      </c>
      <c r="G106" s="237"/>
    </row>
    <row r="107" spans="2:7" s="160" customFormat="1" ht="15" customHeight="1">
      <c r="B107" s="263" t="s">
        <v>1247</v>
      </c>
      <c r="C107" s="276" t="s">
        <v>1867</v>
      </c>
      <c r="D107" s="273" t="s">
        <v>2</v>
      </c>
      <c r="E107" s="257">
        <v>8757.6923076923085</v>
      </c>
      <c r="G107" s="237"/>
    </row>
    <row r="108" spans="2:7" s="160" customFormat="1" ht="15" customHeight="1">
      <c r="B108" s="264" t="s">
        <v>1209</v>
      </c>
      <c r="C108" s="277" t="s">
        <v>1868</v>
      </c>
      <c r="D108" s="273" t="s">
        <v>2</v>
      </c>
      <c r="E108" s="257">
        <v>447.49552534353785</v>
      </c>
      <c r="G108" s="237"/>
    </row>
    <row r="109" spans="2:7" s="160" customFormat="1" ht="15" customHeight="1">
      <c r="B109" s="266" t="s">
        <v>1207</v>
      </c>
      <c r="C109" s="279" t="s">
        <v>1869</v>
      </c>
      <c r="D109" s="273" t="s">
        <v>153</v>
      </c>
      <c r="E109" s="257">
        <v>27.077444518894168</v>
      </c>
      <c r="G109" s="237"/>
    </row>
    <row r="110" spans="2:7" s="160" customFormat="1" ht="15" customHeight="1">
      <c r="B110" s="266" t="s">
        <v>1205</v>
      </c>
      <c r="C110" s="279" t="s">
        <v>1870</v>
      </c>
      <c r="D110" s="273" t="s">
        <v>2</v>
      </c>
      <c r="E110" s="257">
        <v>380.97693554945403</v>
      </c>
      <c r="G110" s="237"/>
    </row>
    <row r="111" spans="2:7" s="160" customFormat="1" ht="15" customHeight="1">
      <c r="B111" s="266" t="s">
        <v>1203</v>
      </c>
      <c r="C111" s="279" t="s">
        <v>1871</v>
      </c>
      <c r="D111" s="273" t="s">
        <v>153</v>
      </c>
      <c r="E111" s="257">
        <v>26.930501010270255</v>
      </c>
      <c r="G111" s="237"/>
    </row>
    <row r="112" spans="2:7" s="160" customFormat="1" ht="15" customHeight="1">
      <c r="B112" s="266" t="s">
        <v>1218</v>
      </c>
      <c r="C112" s="279" t="s">
        <v>1872</v>
      </c>
      <c r="D112" s="273" t="s">
        <v>4</v>
      </c>
      <c r="E112" s="257">
        <v>83.614624592301041</v>
      </c>
      <c r="G112" s="237"/>
    </row>
    <row r="113" spans="2:7" s="160" customFormat="1" ht="15" customHeight="1">
      <c r="B113" s="266" t="s">
        <v>1216</v>
      </c>
      <c r="C113" s="279" t="s">
        <v>1873</v>
      </c>
      <c r="D113" s="273" t="s">
        <v>2</v>
      </c>
      <c r="E113" s="257">
        <v>520.55211328931989</v>
      </c>
      <c r="G113" s="237"/>
    </row>
    <row r="114" spans="2:7" s="160" customFormat="1" ht="15" customHeight="1">
      <c r="B114" s="264" t="s">
        <v>1214</v>
      </c>
      <c r="C114" s="277" t="s">
        <v>1874</v>
      </c>
      <c r="D114" s="273" t="s">
        <v>2</v>
      </c>
      <c r="E114" s="257">
        <v>224.54112081171542</v>
      </c>
      <c r="G114" s="237"/>
    </row>
    <row r="115" spans="2:7" s="160" customFormat="1" ht="15" customHeight="1">
      <c r="B115" s="264" t="s">
        <v>1179</v>
      </c>
      <c r="C115" s="277" t="s">
        <v>1875</v>
      </c>
      <c r="D115" s="273" t="s">
        <v>2</v>
      </c>
      <c r="E115" s="257">
        <v>55.936849724920769</v>
      </c>
      <c r="G115" s="237"/>
    </row>
    <row r="116" spans="2:7" s="160" customFormat="1" ht="15" customHeight="1">
      <c r="B116" s="264" t="s">
        <v>1177</v>
      </c>
      <c r="C116" s="277" t="s">
        <v>1876</v>
      </c>
      <c r="D116" s="273" t="s">
        <v>2</v>
      </c>
      <c r="E116" s="257">
        <v>77.010536367321535</v>
      </c>
      <c r="G116" s="237"/>
    </row>
    <row r="117" spans="2:7" s="160" customFormat="1" ht="15" customHeight="1">
      <c r="B117" s="263" t="s">
        <v>1201</v>
      </c>
      <c r="C117" s="276" t="s">
        <v>1877</v>
      </c>
      <c r="D117" s="273" t="s">
        <v>2</v>
      </c>
      <c r="E117" s="257">
        <v>405.14145580477799</v>
      </c>
      <c r="G117" s="237"/>
    </row>
    <row r="118" spans="2:7" s="160" customFormat="1" ht="15" customHeight="1">
      <c r="B118" s="263" t="s">
        <v>1199</v>
      </c>
      <c r="C118" s="276" t="s">
        <v>1878</v>
      </c>
      <c r="D118" s="273" t="s">
        <v>2</v>
      </c>
      <c r="E118" s="257">
        <v>347.78555709471664</v>
      </c>
      <c r="G118" s="237"/>
    </row>
    <row r="119" spans="2:7" s="160" customFormat="1" ht="15" customHeight="1">
      <c r="B119" s="263" t="s">
        <v>1197</v>
      </c>
      <c r="C119" s="276" t="s">
        <v>1879</v>
      </c>
      <c r="D119" s="273" t="s">
        <v>1182</v>
      </c>
      <c r="E119" s="257">
        <v>41.805986636366669</v>
      </c>
      <c r="G119" s="237"/>
    </row>
    <row r="120" spans="2:7" s="160" customFormat="1" ht="15" customHeight="1">
      <c r="B120" s="263" t="s">
        <v>1195</v>
      </c>
      <c r="C120" s="276" t="s">
        <v>1880</v>
      </c>
      <c r="D120" s="273" t="s">
        <v>2</v>
      </c>
      <c r="E120" s="257">
        <v>225.68384780911029</v>
      </c>
      <c r="G120" s="237"/>
    </row>
    <row r="121" spans="2:7" s="160" customFormat="1" ht="15" customHeight="1">
      <c r="B121" s="263" t="s">
        <v>1193</v>
      </c>
      <c r="C121" s="276" t="s">
        <v>1881</v>
      </c>
      <c r="D121" s="273" t="s">
        <v>2</v>
      </c>
      <c r="E121" s="257">
        <v>942.02138048980476</v>
      </c>
      <c r="G121" s="237"/>
    </row>
    <row r="122" spans="2:7" s="160" customFormat="1" ht="15" customHeight="1">
      <c r="B122" s="263" t="s">
        <v>1191</v>
      </c>
      <c r="C122" s="276" t="s">
        <v>1882</v>
      </c>
      <c r="D122" s="273" t="s">
        <v>2</v>
      </c>
      <c r="E122" s="257">
        <v>367.22158789650462</v>
      </c>
      <c r="G122" s="237"/>
    </row>
    <row r="123" spans="2:7" s="160" customFormat="1" ht="15" customHeight="1">
      <c r="B123" s="263" t="s">
        <v>1189</v>
      </c>
      <c r="C123" s="276" t="s">
        <v>1883</v>
      </c>
      <c r="D123" s="273" t="s">
        <v>2</v>
      </c>
      <c r="E123" s="257">
        <v>1104.385309027941</v>
      </c>
      <c r="G123" s="237"/>
    </row>
    <row r="124" spans="2:7" s="160" customFormat="1" ht="15" customHeight="1">
      <c r="B124" s="263" t="s">
        <v>1187</v>
      </c>
      <c r="C124" s="276" t="s">
        <v>1884</v>
      </c>
      <c r="D124" s="273" t="s">
        <v>2</v>
      </c>
      <c r="E124" s="257">
        <v>655.52740808530211</v>
      </c>
      <c r="G124" s="237"/>
    </row>
    <row r="125" spans="2:7" s="160" customFormat="1" ht="15" customHeight="1">
      <c r="B125" s="263" t="s">
        <v>1185</v>
      </c>
      <c r="C125" s="276" t="s">
        <v>1885</v>
      </c>
      <c r="D125" s="273" t="s">
        <v>2</v>
      </c>
      <c r="E125" s="257">
        <v>575.19697687018959</v>
      </c>
      <c r="G125" s="237"/>
    </row>
    <row r="126" spans="2:7" s="160" customFormat="1" ht="15" customHeight="1">
      <c r="B126" s="263" t="s">
        <v>1183</v>
      </c>
      <c r="C126" s="276" t="s">
        <v>1886</v>
      </c>
      <c r="D126" s="273" t="s">
        <v>1182</v>
      </c>
      <c r="E126" s="257">
        <v>48.286152088644542</v>
      </c>
      <c r="G126" s="237"/>
    </row>
    <row r="127" spans="2:7" s="160" customFormat="1" ht="15" customHeight="1">
      <c r="B127" s="264" t="s">
        <v>1088</v>
      </c>
      <c r="C127" s="277" t="s">
        <v>1887</v>
      </c>
      <c r="D127" s="273" t="s">
        <v>2</v>
      </c>
      <c r="E127" s="257">
        <v>1691.3886501695326</v>
      </c>
      <c r="G127" s="237"/>
    </row>
    <row r="128" spans="2:7" s="160" customFormat="1" ht="15" customHeight="1">
      <c r="B128" s="263" t="s">
        <v>1086</v>
      </c>
      <c r="C128" s="276" t="s">
        <v>1888</v>
      </c>
      <c r="D128" s="273" t="s">
        <v>2</v>
      </c>
      <c r="E128" s="257">
        <v>2081.88618984</v>
      </c>
      <c r="G128" s="237"/>
    </row>
    <row r="129" spans="2:7" s="160" customFormat="1" ht="15" customHeight="1">
      <c r="B129" s="264" t="s">
        <v>1158</v>
      </c>
      <c r="C129" s="277" t="s">
        <v>1889</v>
      </c>
      <c r="D129" s="273" t="s">
        <v>2</v>
      </c>
      <c r="E129" s="257">
        <v>270.55778335343524</v>
      </c>
      <c r="G129" s="237"/>
    </row>
    <row r="130" spans="2:7" s="160" customFormat="1" ht="15" customHeight="1">
      <c r="B130" s="263" t="s">
        <v>1156</v>
      </c>
      <c r="C130" s="276" t="s">
        <v>1890</v>
      </c>
      <c r="D130" s="273" t="s">
        <v>2</v>
      </c>
      <c r="E130" s="257">
        <v>506.77772243809989</v>
      </c>
      <c r="G130" s="237"/>
    </row>
    <row r="131" spans="2:7" s="160" customFormat="1" ht="15" customHeight="1">
      <c r="B131" s="263" t="s">
        <v>1173</v>
      </c>
      <c r="C131" s="276" t="s">
        <v>1891</v>
      </c>
      <c r="D131" s="273" t="s">
        <v>4</v>
      </c>
      <c r="E131" s="257">
        <v>18.798310843584691</v>
      </c>
      <c r="G131" s="237"/>
    </row>
    <row r="132" spans="2:7" s="160" customFormat="1" ht="15" customHeight="1">
      <c r="B132" s="263" t="s">
        <v>1171</v>
      </c>
      <c r="C132" s="276" t="s">
        <v>1892</v>
      </c>
      <c r="D132" s="273" t="s">
        <v>4</v>
      </c>
      <c r="E132" s="257">
        <v>10.18172537932009</v>
      </c>
      <c r="G132" s="237"/>
    </row>
    <row r="133" spans="2:7" s="160" customFormat="1" ht="15" customHeight="1">
      <c r="B133" s="264" t="s">
        <v>1169</v>
      </c>
      <c r="C133" s="279" t="s">
        <v>1741</v>
      </c>
      <c r="D133" s="273" t="s">
        <v>4</v>
      </c>
      <c r="E133" s="257">
        <v>47.933340110707746</v>
      </c>
      <c r="G133" s="237"/>
    </row>
    <row r="134" spans="2:7" s="160" customFormat="1" ht="15" customHeight="1">
      <c r="B134" s="263" t="s">
        <v>1167</v>
      </c>
      <c r="C134" s="276" t="s">
        <v>1893</v>
      </c>
      <c r="D134" s="273" t="s">
        <v>4</v>
      </c>
      <c r="E134" s="257">
        <v>101.11194344292319</v>
      </c>
      <c r="G134" s="237"/>
    </row>
    <row r="135" spans="2:7" s="160" customFormat="1" ht="15" customHeight="1">
      <c r="B135" s="263" t="s">
        <v>1165</v>
      </c>
      <c r="C135" s="276" t="s">
        <v>2144</v>
      </c>
      <c r="D135" s="273" t="s">
        <v>4</v>
      </c>
      <c r="E135" s="257">
        <v>28.076265167934775</v>
      </c>
      <c r="G135" s="237"/>
    </row>
    <row r="136" spans="2:7" s="160" customFormat="1" ht="15" customHeight="1">
      <c r="B136" s="263" t="s">
        <v>1163</v>
      </c>
      <c r="C136" s="276" t="s">
        <v>1894</v>
      </c>
      <c r="D136" s="273" t="s">
        <v>4</v>
      </c>
      <c r="E136" s="257">
        <v>6.2336321406100792</v>
      </c>
      <c r="G136" s="237"/>
    </row>
    <row r="137" spans="2:7" s="160" customFormat="1" ht="15" customHeight="1">
      <c r="B137" s="264" t="s">
        <v>1154</v>
      </c>
      <c r="C137" s="279" t="s">
        <v>1895</v>
      </c>
      <c r="D137" s="273" t="s">
        <v>2</v>
      </c>
      <c r="E137" s="257">
        <v>13.056971902628725</v>
      </c>
      <c r="G137" s="237"/>
    </row>
    <row r="138" spans="2:7" s="160" customFormat="1" ht="15" customHeight="1">
      <c r="B138" s="263" t="s">
        <v>1083</v>
      </c>
      <c r="C138" s="276" t="s">
        <v>1896</v>
      </c>
      <c r="D138" s="273" t="s">
        <v>2</v>
      </c>
      <c r="E138" s="257">
        <v>5.5311433976220741</v>
      </c>
      <c r="G138" s="237"/>
    </row>
    <row r="139" spans="2:7" s="160" customFormat="1" ht="15" customHeight="1">
      <c r="B139" s="264" t="s">
        <v>1152</v>
      </c>
      <c r="C139" s="279" t="s">
        <v>1897</v>
      </c>
      <c r="D139" s="273" t="s">
        <v>2</v>
      </c>
      <c r="E139" s="257">
        <v>22.983019346541848</v>
      </c>
      <c r="G139" s="237"/>
    </row>
    <row r="140" spans="2:7" s="160" customFormat="1" ht="15" customHeight="1">
      <c r="B140" s="264" t="s">
        <v>1150</v>
      </c>
      <c r="C140" s="279" t="s">
        <v>1898</v>
      </c>
      <c r="D140" s="273" t="s">
        <v>2</v>
      </c>
      <c r="E140" s="257">
        <v>15.179646439451785</v>
      </c>
      <c r="G140" s="237"/>
    </row>
    <row r="141" spans="2:7" s="160" customFormat="1" ht="15" customHeight="1">
      <c r="B141" s="263" t="s">
        <v>1148</v>
      </c>
      <c r="C141" s="276" t="s">
        <v>2430</v>
      </c>
      <c r="D141" s="273" t="s">
        <v>2</v>
      </c>
      <c r="E141" s="257">
        <v>129.35455342212921</v>
      </c>
      <c r="G141" s="237"/>
    </row>
    <row r="142" spans="2:7" s="160" customFormat="1" ht="15" customHeight="1">
      <c r="B142" s="263" t="s">
        <v>1146</v>
      </c>
      <c r="C142" s="276" t="s">
        <v>2431</v>
      </c>
      <c r="D142" s="273" t="s">
        <v>2</v>
      </c>
      <c r="E142" s="257">
        <v>188.49722840305495</v>
      </c>
      <c r="G142" s="237"/>
    </row>
    <row r="143" spans="2:7" s="160" customFormat="1" ht="15" customHeight="1">
      <c r="B143" s="263" t="s">
        <v>1129</v>
      </c>
      <c r="C143" s="276" t="s">
        <v>1899</v>
      </c>
      <c r="D143" s="273" t="s">
        <v>2</v>
      </c>
      <c r="E143" s="257">
        <v>55.402675762261396</v>
      </c>
      <c r="G143" s="237"/>
    </row>
    <row r="144" spans="2:7" s="160" customFormat="1" ht="15" customHeight="1">
      <c r="B144" s="263" t="s">
        <v>1127</v>
      </c>
      <c r="C144" s="276" t="s">
        <v>1900</v>
      </c>
      <c r="D144" s="273" t="s">
        <v>2</v>
      </c>
      <c r="E144" s="257">
        <v>89.627455586718426</v>
      </c>
      <c r="G144" s="237"/>
    </row>
    <row r="145" spans="2:7" s="160" customFormat="1" ht="15" customHeight="1">
      <c r="B145" s="263" t="s">
        <v>1125</v>
      </c>
      <c r="C145" s="276" t="s">
        <v>1901</v>
      </c>
      <c r="D145" s="273" t="s">
        <v>2</v>
      </c>
      <c r="E145" s="257">
        <v>112.68982499060867</v>
      </c>
      <c r="G145" s="237"/>
    </row>
    <row r="146" spans="2:7" s="160" customFormat="1" ht="15" customHeight="1">
      <c r="B146" s="263" t="s">
        <v>1123</v>
      </c>
      <c r="C146" s="276" t="s">
        <v>1902</v>
      </c>
      <c r="D146" s="273" t="s">
        <v>2</v>
      </c>
      <c r="E146" s="257">
        <v>14.879628374753253</v>
      </c>
      <c r="G146" s="237"/>
    </row>
    <row r="147" spans="2:7" s="160" customFormat="1" ht="15" customHeight="1">
      <c r="B147" s="263" t="s">
        <v>1121</v>
      </c>
      <c r="C147" s="276" t="s">
        <v>1903</v>
      </c>
      <c r="D147" s="273" t="s">
        <v>2</v>
      </c>
      <c r="E147" s="257">
        <v>10.82927482530569</v>
      </c>
      <c r="G147" s="237"/>
    </row>
    <row r="148" spans="2:7" s="160" customFormat="1" ht="15" customHeight="1">
      <c r="B148" s="263" t="s">
        <v>1119</v>
      </c>
      <c r="C148" s="276" t="s">
        <v>1904</v>
      </c>
      <c r="D148" s="273" t="s">
        <v>4</v>
      </c>
      <c r="E148" s="257">
        <v>4.490464505337151</v>
      </c>
      <c r="G148" s="237"/>
    </row>
    <row r="149" spans="2:7" s="160" customFormat="1" ht="15" customHeight="1">
      <c r="B149" s="263" t="s">
        <v>2432</v>
      </c>
      <c r="C149" s="276" t="s">
        <v>2433</v>
      </c>
      <c r="D149" s="273" t="s">
        <v>4</v>
      </c>
      <c r="E149" s="257">
        <v>23.24684722531795</v>
      </c>
      <c r="G149" s="237"/>
    </row>
    <row r="150" spans="2:7" s="160" customFormat="1" ht="15" customHeight="1">
      <c r="B150" s="263" t="s">
        <v>2434</v>
      </c>
      <c r="C150" s="276" t="s">
        <v>2435</v>
      </c>
      <c r="D150" s="273" t="s">
        <v>2</v>
      </c>
      <c r="E150" s="257">
        <v>14.035378000692504</v>
      </c>
      <c r="G150" s="237"/>
    </row>
    <row r="151" spans="2:7" s="160" customFormat="1" ht="15" customHeight="1">
      <c r="B151" s="263" t="s">
        <v>2436</v>
      </c>
      <c r="C151" s="276" t="s">
        <v>2437</v>
      </c>
      <c r="D151" s="273" t="s">
        <v>2</v>
      </c>
      <c r="E151" s="257">
        <v>10.307864252440258</v>
      </c>
      <c r="G151" s="237"/>
    </row>
    <row r="152" spans="2:7" s="160" customFormat="1" ht="15" customHeight="1">
      <c r="B152" s="263" t="s">
        <v>2438</v>
      </c>
      <c r="C152" s="276" t="s">
        <v>2439</v>
      </c>
      <c r="D152" s="273" t="s">
        <v>2</v>
      </c>
      <c r="E152" s="257">
        <v>5.2696875980458069</v>
      </c>
      <c r="G152" s="237"/>
    </row>
    <row r="153" spans="2:7" s="160" customFormat="1" ht="15" customHeight="1">
      <c r="B153" s="263" t="s">
        <v>1107</v>
      </c>
      <c r="C153" s="276" t="s">
        <v>1905</v>
      </c>
      <c r="D153" s="273" t="s">
        <v>2</v>
      </c>
      <c r="E153" s="257">
        <v>88.553626721279969</v>
      </c>
      <c r="G153" s="237"/>
    </row>
    <row r="154" spans="2:7" s="160" customFormat="1" ht="15" customHeight="1">
      <c r="B154" s="263" t="s">
        <v>1105</v>
      </c>
      <c r="C154" s="276" t="s">
        <v>1906</v>
      </c>
      <c r="D154" s="273" t="s">
        <v>2</v>
      </c>
      <c r="E154" s="257">
        <v>162.10496475115491</v>
      </c>
      <c r="G154" s="237"/>
    </row>
    <row r="155" spans="2:7" s="160" customFormat="1" ht="15" customHeight="1">
      <c r="B155" s="263" t="s">
        <v>1103</v>
      </c>
      <c r="C155" s="276" t="s">
        <v>1907</v>
      </c>
      <c r="D155" s="273" t="s">
        <v>2</v>
      </c>
      <c r="E155" s="257">
        <v>683.04692995833591</v>
      </c>
      <c r="G155" s="237"/>
    </row>
    <row r="156" spans="2:7" s="160" customFormat="1" ht="15" customHeight="1">
      <c r="B156" s="263" t="s">
        <v>1101</v>
      </c>
      <c r="C156" s="276" t="s">
        <v>1908</v>
      </c>
      <c r="D156" s="273" t="s">
        <v>2</v>
      </c>
      <c r="E156" s="257">
        <v>241.08732687721891</v>
      </c>
      <c r="G156" s="237"/>
    </row>
    <row r="157" spans="2:7" s="160" customFormat="1" ht="15" customHeight="1">
      <c r="B157" s="263" t="s">
        <v>1099</v>
      </c>
      <c r="C157" s="276" t="s">
        <v>1909</v>
      </c>
      <c r="D157" s="273" t="s">
        <v>2</v>
      </c>
      <c r="E157" s="257">
        <v>742.52157261750324</v>
      </c>
      <c r="G157" s="237"/>
    </row>
    <row r="158" spans="2:7" s="160" customFormat="1" ht="15" customHeight="1">
      <c r="B158" s="263" t="s">
        <v>1097</v>
      </c>
      <c r="C158" s="276" t="s">
        <v>1910</v>
      </c>
      <c r="D158" s="273" t="s">
        <v>2</v>
      </c>
      <c r="E158" s="257">
        <v>1490.8828461891896</v>
      </c>
      <c r="G158" s="237"/>
    </row>
    <row r="159" spans="2:7" s="160" customFormat="1" ht="15" customHeight="1">
      <c r="B159" s="263" t="s">
        <v>1095</v>
      </c>
      <c r="C159" s="276" t="s">
        <v>1911</v>
      </c>
      <c r="D159" s="273" t="s">
        <v>2</v>
      </c>
      <c r="E159" s="257">
        <v>41.197484792172759</v>
      </c>
      <c r="G159" s="237"/>
    </row>
    <row r="160" spans="2:7" s="160" customFormat="1" ht="15" customHeight="1">
      <c r="B160" s="263" t="s">
        <v>1093</v>
      </c>
      <c r="C160" s="276" t="s">
        <v>1912</v>
      </c>
      <c r="D160" s="273" t="s">
        <v>2</v>
      </c>
      <c r="E160" s="257">
        <v>57.409979136726726</v>
      </c>
      <c r="G160" s="237"/>
    </row>
    <row r="161" spans="2:7" s="160" customFormat="1" ht="15" customHeight="1">
      <c r="B161" s="263" t="s">
        <v>1091</v>
      </c>
      <c r="C161" s="276" t="s">
        <v>1913</v>
      </c>
      <c r="D161" s="273" t="s">
        <v>2</v>
      </c>
      <c r="E161" s="257">
        <v>45.021816307621712</v>
      </c>
      <c r="G161" s="237"/>
    </row>
    <row r="162" spans="2:7" s="160" customFormat="1" ht="15" customHeight="1">
      <c r="B162" s="263" t="s">
        <v>1114</v>
      </c>
      <c r="C162" s="276" t="s">
        <v>1914</v>
      </c>
      <c r="D162" s="273" t="s">
        <v>2</v>
      </c>
      <c r="E162" s="257">
        <v>1411.1032526591703</v>
      </c>
      <c r="G162" s="237"/>
    </row>
    <row r="163" spans="2:7" s="160" customFormat="1" ht="15" customHeight="1">
      <c r="B163" s="263" t="s">
        <v>1112</v>
      </c>
      <c r="C163" s="276" t="s">
        <v>1915</v>
      </c>
      <c r="D163" s="273" t="s">
        <v>2</v>
      </c>
      <c r="E163" s="257">
        <v>1445.4096357013605</v>
      </c>
      <c r="G163" s="237"/>
    </row>
    <row r="164" spans="2:7" s="160" customFormat="1" ht="15" customHeight="1">
      <c r="B164" s="263" t="s">
        <v>1144</v>
      </c>
      <c r="C164" s="276" t="s">
        <v>1916</v>
      </c>
      <c r="D164" s="273" t="s">
        <v>2</v>
      </c>
      <c r="E164" s="257">
        <v>254.85371854137688</v>
      </c>
      <c r="G164" s="237"/>
    </row>
    <row r="165" spans="2:7" s="160" customFormat="1" ht="15" customHeight="1">
      <c r="B165" s="263" t="s">
        <v>1142</v>
      </c>
      <c r="C165" s="276" t="s">
        <v>1917</v>
      </c>
      <c r="D165" s="273" t="s">
        <v>2</v>
      </c>
      <c r="E165" s="257">
        <v>533.57472878073247</v>
      </c>
      <c r="G165" s="237"/>
    </row>
    <row r="166" spans="2:7" s="160" customFormat="1" ht="15" customHeight="1">
      <c r="B166" s="263" t="s">
        <v>1140</v>
      </c>
      <c r="C166" s="276" t="s">
        <v>1918</v>
      </c>
      <c r="D166" s="273" t="s">
        <v>2</v>
      </c>
      <c r="E166" s="257">
        <v>476.76995045903283</v>
      </c>
      <c r="G166" s="237"/>
    </row>
    <row r="167" spans="2:7" s="160" customFormat="1" ht="15" customHeight="1">
      <c r="B167" s="263" t="s">
        <v>1138</v>
      </c>
      <c r="C167" s="276" t="s">
        <v>1919</v>
      </c>
      <c r="D167" s="273" t="s">
        <v>2</v>
      </c>
      <c r="E167" s="257">
        <v>77.116865579086777</v>
      </c>
      <c r="G167" s="237"/>
    </row>
    <row r="168" spans="2:7" s="160" customFormat="1" ht="15" customHeight="1">
      <c r="B168" s="263" t="s">
        <v>1110</v>
      </c>
      <c r="C168" s="276" t="s">
        <v>1920</v>
      </c>
      <c r="D168" s="273" t="s">
        <v>2</v>
      </c>
      <c r="E168" s="257">
        <v>26540.441442730968</v>
      </c>
      <c r="G168" s="237"/>
    </row>
    <row r="169" spans="2:7" s="160" customFormat="1" ht="15" customHeight="1">
      <c r="B169" s="263" t="s">
        <v>1161</v>
      </c>
      <c r="C169" s="276" t="s">
        <v>2171</v>
      </c>
      <c r="D169" s="273" t="s">
        <v>2</v>
      </c>
      <c r="E169" s="257">
        <v>30.655416540295978</v>
      </c>
      <c r="G169" s="237"/>
    </row>
    <row r="170" spans="2:7" s="160" customFormat="1" ht="15" customHeight="1">
      <c r="B170" s="263" t="s">
        <v>587</v>
      </c>
      <c r="C170" s="276" t="s">
        <v>588</v>
      </c>
      <c r="D170" s="273" t="s">
        <v>2</v>
      </c>
      <c r="E170" s="257">
        <v>192.88461237153294</v>
      </c>
      <c r="G170" s="237"/>
    </row>
    <row r="171" spans="2:7" s="160" customFormat="1" ht="15" customHeight="1">
      <c r="B171" s="266" t="s">
        <v>1117</v>
      </c>
      <c r="C171" s="276" t="s">
        <v>2173</v>
      </c>
      <c r="D171" s="273" t="s">
        <v>2</v>
      </c>
      <c r="E171" s="257">
        <v>475.32169986184192</v>
      </c>
      <c r="G171" s="237"/>
    </row>
    <row r="172" spans="2:7" s="160" customFormat="1" ht="15" customHeight="1">
      <c r="B172" s="266" t="s">
        <v>1078</v>
      </c>
      <c r="C172" s="279" t="s">
        <v>1079</v>
      </c>
      <c r="D172" s="273" t="s">
        <v>2</v>
      </c>
      <c r="E172" s="257">
        <v>9.0328270210543273</v>
      </c>
      <c r="G172" s="237"/>
    </row>
    <row r="173" spans="2:7" s="160" customFormat="1" ht="15" customHeight="1">
      <c r="B173" s="266" t="s">
        <v>1136</v>
      </c>
      <c r="C173" s="279" t="s">
        <v>1921</v>
      </c>
      <c r="D173" s="273" t="s">
        <v>2</v>
      </c>
      <c r="E173" s="257">
        <v>439.94147469818171</v>
      </c>
      <c r="G173" s="237"/>
    </row>
    <row r="174" spans="2:7" s="160" customFormat="1" ht="15" customHeight="1">
      <c r="B174" s="266" t="s">
        <v>1076</v>
      </c>
      <c r="C174" s="279" t="s">
        <v>1077</v>
      </c>
      <c r="D174" s="273" t="s">
        <v>2</v>
      </c>
      <c r="E174" s="257">
        <v>25.754095235039792</v>
      </c>
      <c r="G174" s="237"/>
    </row>
    <row r="175" spans="2:7" s="160" customFormat="1" ht="15" customHeight="1">
      <c r="B175" s="266" t="s">
        <v>1742</v>
      </c>
      <c r="C175" s="279" t="s">
        <v>1743</v>
      </c>
      <c r="D175" s="273" t="s">
        <v>2</v>
      </c>
      <c r="E175" s="257">
        <v>21.191485525223637</v>
      </c>
      <c r="G175" s="237"/>
    </row>
    <row r="176" spans="2:7" s="160" customFormat="1" ht="15" customHeight="1">
      <c r="B176" s="266" t="s">
        <v>1744</v>
      </c>
      <c r="C176" s="279" t="s">
        <v>1745</v>
      </c>
      <c r="D176" s="273" t="s">
        <v>2</v>
      </c>
      <c r="E176" s="257">
        <v>36.679310075395087</v>
      </c>
      <c r="G176" s="237"/>
    </row>
    <row r="177" spans="2:7" s="160" customFormat="1" ht="15" customHeight="1">
      <c r="B177" s="263" t="s">
        <v>1074</v>
      </c>
      <c r="C177" s="276" t="s">
        <v>1075</v>
      </c>
      <c r="D177" s="273" t="s">
        <v>2</v>
      </c>
      <c r="E177" s="257">
        <v>3.5963956588218453</v>
      </c>
      <c r="G177" s="237"/>
    </row>
    <row r="178" spans="2:7" s="160" customFormat="1" ht="15" customHeight="1">
      <c r="B178" s="266" t="s">
        <v>1072</v>
      </c>
      <c r="C178" s="279" t="s">
        <v>1746</v>
      </c>
      <c r="D178" s="273" t="s">
        <v>2</v>
      </c>
      <c r="E178" s="257">
        <v>19.399393822643557</v>
      </c>
      <c r="G178" s="237"/>
    </row>
    <row r="179" spans="2:7" s="160" customFormat="1" ht="15" customHeight="1">
      <c r="B179" s="266" t="s">
        <v>1070</v>
      </c>
      <c r="C179" s="279" t="s">
        <v>1071</v>
      </c>
      <c r="D179" s="273" t="s">
        <v>2</v>
      </c>
      <c r="E179" s="257">
        <v>18.439802281857318</v>
      </c>
      <c r="G179" s="237"/>
    </row>
    <row r="180" spans="2:7" s="160" customFormat="1" ht="15" customHeight="1">
      <c r="B180" s="266" t="s">
        <v>1081</v>
      </c>
      <c r="C180" s="279" t="s">
        <v>1082</v>
      </c>
      <c r="D180" s="273" t="s">
        <v>2</v>
      </c>
      <c r="E180" s="257">
        <v>5.0888922494389366</v>
      </c>
      <c r="G180" s="237"/>
    </row>
    <row r="181" spans="2:7" s="160" customFormat="1" ht="15" customHeight="1">
      <c r="B181" s="266" t="s">
        <v>1774</v>
      </c>
      <c r="C181" s="279" t="s">
        <v>1747</v>
      </c>
      <c r="D181" s="273" t="s">
        <v>2</v>
      </c>
      <c r="E181" s="257">
        <v>5.6727407623387158</v>
      </c>
      <c r="G181" s="237"/>
    </row>
    <row r="182" spans="2:7" s="160" customFormat="1" ht="15" customHeight="1">
      <c r="B182" s="266" t="s">
        <v>1134</v>
      </c>
      <c r="C182" s="279" t="s">
        <v>1135</v>
      </c>
      <c r="D182" s="273" t="s">
        <v>2</v>
      </c>
      <c r="E182" s="257">
        <v>30.586929899302156</v>
      </c>
      <c r="G182" s="237"/>
    </row>
    <row r="183" spans="2:7" s="160" customFormat="1" ht="15" customHeight="1">
      <c r="B183" s="263" t="s">
        <v>1132</v>
      </c>
      <c r="C183" s="276" t="s">
        <v>1922</v>
      </c>
      <c r="D183" s="273" t="s">
        <v>2</v>
      </c>
      <c r="E183" s="257">
        <v>14.915193689811955</v>
      </c>
      <c r="G183" s="237"/>
    </row>
    <row r="184" spans="2:7" s="160" customFormat="1" ht="15" customHeight="1">
      <c r="B184" s="263" t="s">
        <v>1775</v>
      </c>
      <c r="C184" s="276" t="s">
        <v>1923</v>
      </c>
      <c r="D184" s="273" t="s">
        <v>2</v>
      </c>
      <c r="E184" s="257">
        <v>43.590591239630072</v>
      </c>
      <c r="G184" s="237"/>
    </row>
    <row r="185" spans="2:7" s="160" customFormat="1" ht="15" customHeight="1">
      <c r="B185" s="264" t="s">
        <v>217</v>
      </c>
      <c r="C185" s="277" t="s">
        <v>1924</v>
      </c>
      <c r="D185" s="273" t="s">
        <v>2</v>
      </c>
      <c r="E185" s="257">
        <v>1368081.9964268066</v>
      </c>
      <c r="G185" s="237"/>
    </row>
    <row r="186" spans="2:7" s="160" customFormat="1" ht="15" customHeight="1">
      <c r="B186" s="264" t="s">
        <v>168</v>
      </c>
      <c r="C186" s="277" t="s">
        <v>1925</v>
      </c>
      <c r="D186" s="273" t="s">
        <v>2</v>
      </c>
      <c r="E186" s="257">
        <v>257637.06737323132</v>
      </c>
      <c r="G186" s="237"/>
    </row>
    <row r="187" spans="2:7" s="160" customFormat="1" ht="15" customHeight="1">
      <c r="B187" s="264" t="s">
        <v>161</v>
      </c>
      <c r="C187" s="277" t="s">
        <v>1926</v>
      </c>
      <c r="D187" s="273" t="s">
        <v>156</v>
      </c>
      <c r="E187" s="257">
        <v>15.042309080260535</v>
      </c>
      <c r="G187" s="237"/>
    </row>
    <row r="188" spans="2:7" s="160" customFormat="1" ht="15" customHeight="1">
      <c r="B188" s="264" t="s">
        <v>97</v>
      </c>
      <c r="C188" s="277" t="s">
        <v>1927</v>
      </c>
      <c r="D188" s="273" t="s">
        <v>2</v>
      </c>
      <c r="E188" s="257">
        <v>2972748.5584543594</v>
      </c>
      <c r="G188" s="237"/>
    </row>
    <row r="189" spans="2:7" s="160" customFormat="1" ht="15" customHeight="1">
      <c r="B189" s="264" t="s">
        <v>95</v>
      </c>
      <c r="C189" s="277" t="s">
        <v>1928</v>
      </c>
      <c r="D189" s="273" t="s">
        <v>61</v>
      </c>
      <c r="E189" s="257">
        <v>908.74122646239823</v>
      </c>
      <c r="G189" s="237"/>
    </row>
    <row r="190" spans="2:7" s="160" customFormat="1" ht="15" customHeight="1">
      <c r="B190" s="264" t="s">
        <v>121</v>
      </c>
      <c r="C190" s="277" t="s">
        <v>1929</v>
      </c>
      <c r="D190" s="273" t="s">
        <v>2</v>
      </c>
      <c r="E190" s="257">
        <v>3547243.393779288</v>
      </c>
      <c r="G190" s="237"/>
    </row>
    <row r="191" spans="2:7" s="160" customFormat="1" ht="15" customHeight="1">
      <c r="B191" s="264" t="s">
        <v>119</v>
      </c>
      <c r="C191" s="277" t="s">
        <v>1930</v>
      </c>
      <c r="D191" s="273" t="s">
        <v>61</v>
      </c>
      <c r="E191" s="257">
        <v>1254.2645494318097</v>
      </c>
      <c r="G191" s="237"/>
    </row>
    <row r="192" spans="2:7" s="160" customFormat="1" ht="15" customHeight="1">
      <c r="B192" s="264" t="s">
        <v>216</v>
      </c>
      <c r="C192" s="277" t="s">
        <v>1931</v>
      </c>
      <c r="D192" s="273" t="s">
        <v>2</v>
      </c>
      <c r="E192" s="257">
        <v>2647300.384828453</v>
      </c>
      <c r="G192" s="237"/>
    </row>
    <row r="193" spans="2:7" s="160" customFormat="1" ht="15" customHeight="1">
      <c r="B193" s="264" t="s">
        <v>214</v>
      </c>
      <c r="C193" s="277" t="s">
        <v>1932</v>
      </c>
      <c r="D193" s="273" t="s">
        <v>61</v>
      </c>
      <c r="E193" s="257">
        <v>1023.0017537621103</v>
      </c>
      <c r="G193" s="237"/>
    </row>
    <row r="194" spans="2:7" s="160" customFormat="1" ht="15" customHeight="1">
      <c r="B194" s="264" t="s">
        <v>113</v>
      </c>
      <c r="C194" s="277" t="s">
        <v>1933</v>
      </c>
      <c r="D194" s="273" t="s">
        <v>2</v>
      </c>
      <c r="E194" s="257">
        <v>3872163.1411118321</v>
      </c>
      <c r="G194" s="237"/>
    </row>
    <row r="195" spans="2:7" s="160" customFormat="1" ht="15" customHeight="1">
      <c r="B195" s="264" t="s">
        <v>111</v>
      </c>
      <c r="C195" s="277" t="s">
        <v>1934</v>
      </c>
      <c r="D195" s="273" t="s">
        <v>61</v>
      </c>
      <c r="E195" s="257">
        <v>1061.8509121447523</v>
      </c>
      <c r="G195" s="237"/>
    </row>
    <row r="196" spans="2:7" s="160" customFormat="1" ht="15" customHeight="1">
      <c r="B196" s="264" t="s">
        <v>88</v>
      </c>
      <c r="C196" s="277" t="s">
        <v>1935</v>
      </c>
      <c r="D196" s="273" t="s">
        <v>2</v>
      </c>
      <c r="E196" s="257">
        <v>1667910.9429642044</v>
      </c>
      <c r="G196" s="237"/>
    </row>
    <row r="197" spans="2:7" s="160" customFormat="1" ht="15" customHeight="1">
      <c r="B197" s="264" t="s">
        <v>86</v>
      </c>
      <c r="C197" s="277" t="s">
        <v>1936</v>
      </c>
      <c r="D197" s="273" t="s">
        <v>61</v>
      </c>
      <c r="E197" s="257">
        <v>577.46506689518253</v>
      </c>
      <c r="G197" s="237"/>
    </row>
    <row r="198" spans="2:7" s="160" customFormat="1" ht="15" customHeight="1">
      <c r="B198" s="264" t="s">
        <v>85</v>
      </c>
      <c r="C198" s="277" t="s">
        <v>1937</v>
      </c>
      <c r="D198" s="273" t="s">
        <v>2</v>
      </c>
      <c r="E198" s="257">
        <v>4417881.6072865482</v>
      </c>
      <c r="G198" s="237"/>
    </row>
    <row r="199" spans="2:7" s="160" customFormat="1" ht="15" customHeight="1">
      <c r="B199" s="264" t="s">
        <v>83</v>
      </c>
      <c r="C199" s="277" t="s">
        <v>1938</v>
      </c>
      <c r="D199" s="273" t="s">
        <v>61</v>
      </c>
      <c r="E199" s="257">
        <v>1072.273864887708</v>
      </c>
      <c r="G199" s="237"/>
    </row>
    <row r="200" spans="2:7" s="160" customFormat="1" ht="15" customHeight="1">
      <c r="B200" s="264" t="s">
        <v>212</v>
      </c>
      <c r="C200" s="277" t="s">
        <v>1939</v>
      </c>
      <c r="D200" s="273" t="s">
        <v>2</v>
      </c>
      <c r="E200" s="257">
        <v>3934415.6385964365</v>
      </c>
      <c r="G200" s="237"/>
    </row>
    <row r="201" spans="2:7" s="160" customFormat="1" ht="15" customHeight="1">
      <c r="B201" s="264" t="s">
        <v>127</v>
      </c>
      <c r="C201" s="277" t="s">
        <v>1940</v>
      </c>
      <c r="D201" s="273" t="s">
        <v>61</v>
      </c>
      <c r="E201" s="257">
        <v>1479.2755694165371</v>
      </c>
      <c r="G201" s="237"/>
    </row>
    <row r="202" spans="2:7" s="160" customFormat="1" ht="15" customHeight="1">
      <c r="B202" s="264" t="s">
        <v>107</v>
      </c>
      <c r="C202" s="277" t="s">
        <v>1941</v>
      </c>
      <c r="D202" s="273" t="s">
        <v>2</v>
      </c>
      <c r="E202" s="257">
        <v>1541863.957841042</v>
      </c>
      <c r="G202" s="237"/>
    </row>
    <row r="203" spans="2:7" s="160" customFormat="1" ht="15" customHeight="1">
      <c r="B203" s="264" t="s">
        <v>105</v>
      </c>
      <c r="C203" s="277" t="s">
        <v>1942</v>
      </c>
      <c r="D203" s="273" t="s">
        <v>61</v>
      </c>
      <c r="E203" s="257">
        <v>532.17501572331378</v>
      </c>
      <c r="G203" s="237"/>
    </row>
    <row r="204" spans="2:7" s="160" customFormat="1" ht="15" customHeight="1">
      <c r="B204" s="264" t="s">
        <v>66</v>
      </c>
      <c r="C204" s="277" t="s">
        <v>1943</v>
      </c>
      <c r="D204" s="273" t="s">
        <v>2</v>
      </c>
      <c r="E204" s="257">
        <v>5037056.2287297538</v>
      </c>
      <c r="G204" s="237"/>
    </row>
    <row r="205" spans="2:7" s="160" customFormat="1" ht="15" customHeight="1">
      <c r="B205" s="267" t="s">
        <v>64</v>
      </c>
      <c r="C205" s="280" t="s">
        <v>1944</v>
      </c>
      <c r="D205" s="273" t="s">
        <v>2</v>
      </c>
      <c r="E205" s="257">
        <v>10550964.0243209</v>
      </c>
      <c r="G205" s="237"/>
    </row>
    <row r="206" spans="2:7" s="160" customFormat="1" ht="15" customHeight="1">
      <c r="B206" s="264" t="s">
        <v>62</v>
      </c>
      <c r="C206" s="277" t="s">
        <v>1945</v>
      </c>
      <c r="D206" s="273" t="s">
        <v>61</v>
      </c>
      <c r="E206" s="257">
        <v>1385.3213924000504</v>
      </c>
      <c r="G206" s="237"/>
    </row>
    <row r="207" spans="2:7" s="160" customFormat="1" ht="15" customHeight="1">
      <c r="B207" s="267" t="s">
        <v>226</v>
      </c>
      <c r="C207" s="280" t="s">
        <v>1946</v>
      </c>
      <c r="D207" s="273" t="s">
        <v>2</v>
      </c>
      <c r="E207" s="257">
        <v>83650.60764392557</v>
      </c>
      <c r="G207" s="237"/>
    </row>
    <row r="208" spans="2:7" s="160" customFormat="1" ht="15" customHeight="1">
      <c r="B208" s="267" t="s">
        <v>220</v>
      </c>
      <c r="C208" s="280" t="s">
        <v>1947</v>
      </c>
      <c r="D208" s="273" t="s">
        <v>2</v>
      </c>
      <c r="E208" s="257">
        <v>12562.767518728539</v>
      </c>
      <c r="G208" s="237"/>
    </row>
    <row r="209" spans="2:7" s="160" customFormat="1" ht="15" customHeight="1">
      <c r="B209" s="263" t="s">
        <v>210</v>
      </c>
      <c r="C209" s="276" t="s">
        <v>2440</v>
      </c>
      <c r="D209" s="273" t="s">
        <v>2</v>
      </c>
      <c r="E209" s="257">
        <v>4302978.1165808439</v>
      </c>
      <c r="G209" s="237"/>
    </row>
    <row r="210" spans="2:7" s="160" customFormat="1" ht="15" customHeight="1">
      <c r="B210" s="263" t="s">
        <v>2422</v>
      </c>
      <c r="C210" s="276" t="s">
        <v>2328</v>
      </c>
      <c r="D210" s="273" t="s">
        <v>2</v>
      </c>
      <c r="E210" s="257">
        <v>586249.92544165906</v>
      </c>
      <c r="G210" s="237"/>
    </row>
    <row r="211" spans="2:7" s="160" customFormat="1" ht="15" customHeight="1">
      <c r="B211" s="267" t="s">
        <v>2423</v>
      </c>
      <c r="C211" s="280" t="s">
        <v>1948</v>
      </c>
      <c r="D211" s="273" t="s">
        <v>2</v>
      </c>
      <c r="E211" s="257">
        <v>57743.254215535715</v>
      </c>
      <c r="G211" s="237"/>
    </row>
    <row r="212" spans="2:7" s="160" customFormat="1" ht="15" customHeight="1">
      <c r="B212" s="267" t="s">
        <v>99</v>
      </c>
      <c r="C212" s="280" t="s">
        <v>1949</v>
      </c>
      <c r="D212" s="273" t="s">
        <v>2</v>
      </c>
      <c r="E212" s="257">
        <v>157690.22541734338</v>
      </c>
      <c r="G212" s="237"/>
    </row>
    <row r="213" spans="2:7" s="160" customFormat="1" ht="15" customHeight="1">
      <c r="B213" s="264" t="s">
        <v>81</v>
      </c>
      <c r="C213" s="277" t="s">
        <v>1950</v>
      </c>
      <c r="D213" s="273" t="s">
        <v>2</v>
      </c>
      <c r="E213" s="257">
        <v>433857.05132603017</v>
      </c>
      <c r="G213" s="237"/>
    </row>
    <row r="214" spans="2:7" s="160" customFormat="1" ht="15" customHeight="1">
      <c r="B214" s="264" t="s">
        <v>79</v>
      </c>
      <c r="C214" s="277" t="s">
        <v>1951</v>
      </c>
      <c r="D214" s="273" t="s">
        <v>2</v>
      </c>
      <c r="E214" s="257">
        <v>281835.41300705192</v>
      </c>
      <c r="G214" s="237"/>
    </row>
    <row r="215" spans="2:7" s="160" customFormat="1" ht="15" customHeight="1">
      <c r="B215" s="264" t="s">
        <v>77</v>
      </c>
      <c r="C215" s="277" t="s">
        <v>1952</v>
      </c>
      <c r="D215" s="273" t="s">
        <v>2</v>
      </c>
      <c r="E215" s="257">
        <v>319413.15655936667</v>
      </c>
      <c r="G215" s="237"/>
    </row>
    <row r="216" spans="2:7" s="160" customFormat="1" ht="15" customHeight="1">
      <c r="B216" s="263" t="s">
        <v>2424</v>
      </c>
      <c r="C216" s="276" t="s">
        <v>1953</v>
      </c>
      <c r="D216" s="273" t="s">
        <v>2</v>
      </c>
      <c r="E216" s="257">
        <v>208221.98102886704</v>
      </c>
      <c r="G216" s="237"/>
    </row>
    <row r="217" spans="2:7" s="160" customFormat="1" ht="15" customHeight="1">
      <c r="B217" s="263" t="s">
        <v>56</v>
      </c>
      <c r="C217" s="281" t="s">
        <v>1954</v>
      </c>
      <c r="D217" s="273" t="s">
        <v>2</v>
      </c>
      <c r="E217" s="257">
        <v>2008427.4300427386</v>
      </c>
      <c r="G217" s="237"/>
    </row>
    <row r="218" spans="2:7" s="160" customFormat="1" ht="15" customHeight="1">
      <c r="B218" s="267" t="s">
        <v>76</v>
      </c>
      <c r="C218" s="280" t="s">
        <v>1955</v>
      </c>
      <c r="D218" s="273" t="s">
        <v>2</v>
      </c>
      <c r="E218" s="257">
        <v>38160.579019258279</v>
      </c>
      <c r="G218" s="237"/>
    </row>
    <row r="219" spans="2:7" s="160" customFormat="1" ht="15" customHeight="1">
      <c r="B219" s="264" t="s">
        <v>139</v>
      </c>
      <c r="C219" s="277" t="s">
        <v>1956</v>
      </c>
      <c r="D219" s="273" t="s">
        <v>2</v>
      </c>
      <c r="E219" s="257">
        <v>54018.547351879963</v>
      </c>
      <c r="G219" s="237"/>
    </row>
    <row r="220" spans="2:7" s="160" customFormat="1" ht="15" customHeight="1">
      <c r="B220" s="267" t="s">
        <v>124</v>
      </c>
      <c r="C220" s="280" t="s">
        <v>1957</v>
      </c>
      <c r="D220" s="273" t="s">
        <v>2</v>
      </c>
      <c r="E220" s="257">
        <v>404008.86239839473</v>
      </c>
      <c r="G220" s="237"/>
    </row>
    <row r="221" spans="2:7" s="160" customFormat="1" ht="15" customHeight="1">
      <c r="B221" s="267" t="s">
        <v>116</v>
      </c>
      <c r="C221" s="280" t="s">
        <v>1958</v>
      </c>
      <c r="D221" s="273" t="s">
        <v>2</v>
      </c>
      <c r="E221" s="257">
        <v>312378.75874657271</v>
      </c>
      <c r="G221" s="237"/>
    </row>
    <row r="222" spans="2:7" s="160" customFormat="1" ht="15" customHeight="1">
      <c r="B222" s="267" t="s">
        <v>115</v>
      </c>
      <c r="C222" s="280" t="s">
        <v>1959</v>
      </c>
      <c r="D222" s="273" t="s">
        <v>2</v>
      </c>
      <c r="E222" s="257">
        <v>768971.58380993141</v>
      </c>
      <c r="G222" s="237"/>
    </row>
    <row r="223" spans="2:7" s="160" customFormat="1" ht="15" customHeight="1">
      <c r="B223" s="267" t="s">
        <v>223</v>
      </c>
      <c r="C223" s="280" t="s">
        <v>1960</v>
      </c>
      <c r="D223" s="273" t="s">
        <v>2</v>
      </c>
      <c r="E223" s="257">
        <v>558524.32019121468</v>
      </c>
      <c r="G223" s="237"/>
    </row>
    <row r="224" spans="2:7" s="160" customFormat="1" ht="15" customHeight="1">
      <c r="B224" s="264" t="s">
        <v>231</v>
      </c>
      <c r="C224" s="277" t="s">
        <v>1961</v>
      </c>
      <c r="D224" s="273" t="s">
        <v>2</v>
      </c>
      <c r="E224" s="257">
        <v>2550194.3770728442</v>
      </c>
      <c r="G224" s="237"/>
    </row>
    <row r="225" spans="2:7" s="160" customFormat="1" ht="15" customHeight="1">
      <c r="B225" s="264" t="s">
        <v>203</v>
      </c>
      <c r="C225" s="277" t="s">
        <v>1962</v>
      </c>
      <c r="D225" s="273" t="s">
        <v>2</v>
      </c>
      <c r="E225" s="257">
        <v>521141.12340603367</v>
      </c>
      <c r="G225" s="237"/>
    </row>
    <row r="226" spans="2:7" s="160" customFormat="1" ht="15" customHeight="1">
      <c r="B226" s="264" t="s">
        <v>159</v>
      </c>
      <c r="C226" s="277" t="s">
        <v>1963</v>
      </c>
      <c r="D226" s="273" t="s">
        <v>156</v>
      </c>
      <c r="E226" s="257">
        <v>16.858626797592652</v>
      </c>
      <c r="G226" s="237"/>
    </row>
    <row r="227" spans="2:7" s="160" customFormat="1" ht="15" customHeight="1">
      <c r="B227" s="263" t="s">
        <v>101</v>
      </c>
      <c r="C227" s="276" t="s">
        <v>1964</v>
      </c>
      <c r="D227" s="273" t="s">
        <v>2</v>
      </c>
      <c r="E227" s="257">
        <v>435162.43616752815</v>
      </c>
      <c r="G227" s="237"/>
    </row>
    <row r="228" spans="2:7" s="160" customFormat="1" ht="15" customHeight="1">
      <c r="B228" s="264" t="s">
        <v>74</v>
      </c>
      <c r="C228" s="277" t="s">
        <v>1965</v>
      </c>
      <c r="D228" s="273" t="s">
        <v>2</v>
      </c>
      <c r="E228" s="257">
        <v>96841.561767830892</v>
      </c>
      <c r="G228" s="237"/>
    </row>
    <row r="229" spans="2:7" s="160" customFormat="1" ht="15" customHeight="1">
      <c r="B229" s="263" t="s">
        <v>2425</v>
      </c>
      <c r="C229" s="276" t="s">
        <v>1966</v>
      </c>
      <c r="D229" s="273" t="s">
        <v>2</v>
      </c>
      <c r="E229" s="257">
        <v>15592200.945051283</v>
      </c>
      <c r="G229" s="237"/>
    </row>
    <row r="230" spans="2:7" s="160" customFormat="1" ht="15" customHeight="1">
      <c r="B230" s="263" t="s">
        <v>151</v>
      </c>
      <c r="C230" s="276" t="s">
        <v>1967</v>
      </c>
      <c r="D230" s="273" t="s">
        <v>2</v>
      </c>
      <c r="E230" s="257">
        <v>561301.1807338089</v>
      </c>
      <c r="G230" s="237"/>
    </row>
    <row r="231" spans="2:7" s="160" customFormat="1" ht="15" customHeight="1">
      <c r="B231" s="263" t="s">
        <v>149</v>
      </c>
      <c r="C231" s="276" t="s">
        <v>2441</v>
      </c>
      <c r="D231" s="273" t="s">
        <v>61</v>
      </c>
      <c r="E231" s="257">
        <v>818.69080380372282</v>
      </c>
      <c r="G231" s="237"/>
    </row>
    <row r="232" spans="2:7" s="160" customFormat="1" ht="15" customHeight="1">
      <c r="B232" s="263" t="s">
        <v>2426</v>
      </c>
      <c r="C232" s="276" t="s">
        <v>1968</v>
      </c>
      <c r="D232" s="273" t="s">
        <v>2</v>
      </c>
      <c r="E232" s="257">
        <v>7155918.4879834931</v>
      </c>
      <c r="G232" s="237"/>
    </row>
    <row r="233" spans="2:7" s="160" customFormat="1" ht="15" customHeight="1">
      <c r="B233" s="264" t="s">
        <v>94</v>
      </c>
      <c r="C233" s="277" t="s">
        <v>1969</v>
      </c>
      <c r="D233" s="273" t="s">
        <v>2</v>
      </c>
      <c r="E233" s="257">
        <v>3292085.9148583584</v>
      </c>
      <c r="G233" s="237"/>
    </row>
    <row r="234" spans="2:7" s="160" customFormat="1" ht="15" customHeight="1">
      <c r="B234" s="264" t="s">
        <v>92</v>
      </c>
      <c r="C234" s="277" t="s">
        <v>2329</v>
      </c>
      <c r="D234" s="273" t="s">
        <v>61</v>
      </c>
      <c r="E234" s="257">
        <v>957.96908803105691</v>
      </c>
      <c r="G234" s="237"/>
    </row>
    <row r="235" spans="2:7" s="160" customFormat="1" ht="15" customHeight="1">
      <c r="B235" s="264" t="s">
        <v>208</v>
      </c>
      <c r="C235" s="277" t="s">
        <v>1970</v>
      </c>
      <c r="D235" s="273" t="s">
        <v>2</v>
      </c>
      <c r="E235" s="257">
        <v>1571342.3777773534</v>
      </c>
      <c r="G235" s="237"/>
    </row>
    <row r="236" spans="2:7" s="160" customFormat="1" ht="15" customHeight="1">
      <c r="B236" s="264" t="s">
        <v>206</v>
      </c>
      <c r="C236" s="277" t="s">
        <v>1971</v>
      </c>
      <c r="D236" s="273" t="s">
        <v>2</v>
      </c>
      <c r="E236" s="257">
        <v>1709905.9903041311</v>
      </c>
      <c r="G236" s="237"/>
    </row>
    <row r="237" spans="2:7" s="160" customFormat="1" ht="15" customHeight="1">
      <c r="B237" s="264" t="s">
        <v>175</v>
      </c>
      <c r="C237" s="277" t="s">
        <v>1972</v>
      </c>
      <c r="D237" s="273" t="s">
        <v>2</v>
      </c>
      <c r="E237" s="257">
        <v>13291.67143456158</v>
      </c>
      <c r="G237" s="237"/>
    </row>
    <row r="238" spans="2:7" s="160" customFormat="1" ht="15" customHeight="1">
      <c r="B238" s="264" t="s">
        <v>173</v>
      </c>
      <c r="C238" s="277" t="s">
        <v>1973</v>
      </c>
      <c r="D238" s="273" t="s">
        <v>2</v>
      </c>
      <c r="E238" s="257">
        <v>14321.898248692771</v>
      </c>
      <c r="G238" s="237"/>
    </row>
    <row r="239" spans="2:7" s="160" customFormat="1" ht="15" customHeight="1">
      <c r="B239" s="264" t="s">
        <v>171</v>
      </c>
      <c r="C239" s="277" t="s">
        <v>1974</v>
      </c>
      <c r="D239" s="273" t="s">
        <v>2</v>
      </c>
      <c r="E239" s="257">
        <v>14580.803450189109</v>
      </c>
      <c r="G239" s="237"/>
    </row>
    <row r="240" spans="2:7" s="160" customFormat="1" ht="15" customHeight="1">
      <c r="B240" s="264" t="s">
        <v>166</v>
      </c>
      <c r="C240" s="277" t="s">
        <v>1975</v>
      </c>
      <c r="D240" s="273" t="s">
        <v>2</v>
      </c>
      <c r="E240" s="257">
        <v>246800.71744696327</v>
      </c>
      <c r="G240" s="237"/>
    </row>
    <row r="241" spans="2:7" s="160" customFormat="1" ht="15" customHeight="1">
      <c r="B241" s="264" t="s">
        <v>164</v>
      </c>
      <c r="C241" s="277" t="s">
        <v>1976</v>
      </c>
      <c r="D241" s="273" t="s">
        <v>2</v>
      </c>
      <c r="E241" s="257">
        <v>237942.6235314541</v>
      </c>
      <c r="G241" s="237"/>
    </row>
    <row r="242" spans="2:7" s="160" customFormat="1" ht="15" customHeight="1">
      <c r="B242" s="263" t="s">
        <v>90</v>
      </c>
      <c r="C242" s="276" t="s">
        <v>1977</v>
      </c>
      <c r="D242" s="273" t="s">
        <v>2</v>
      </c>
      <c r="E242" s="257">
        <v>3992894.0714381263</v>
      </c>
      <c r="G242" s="237"/>
    </row>
    <row r="243" spans="2:7" s="160" customFormat="1" ht="15" customHeight="1">
      <c r="B243" s="263" t="s">
        <v>137</v>
      </c>
      <c r="C243" s="276" t="s">
        <v>1978</v>
      </c>
      <c r="D243" s="273" t="s">
        <v>2</v>
      </c>
      <c r="E243" s="257">
        <v>3515.4144294261664</v>
      </c>
      <c r="G243" s="237"/>
    </row>
    <row r="244" spans="2:7" s="160" customFormat="1" ht="15" customHeight="1">
      <c r="B244" s="263" t="s">
        <v>135</v>
      </c>
      <c r="C244" s="276" t="s">
        <v>1979</v>
      </c>
      <c r="D244" s="273" t="s">
        <v>2</v>
      </c>
      <c r="E244" s="257">
        <v>1332.5358073893683</v>
      </c>
      <c r="G244" s="237"/>
    </row>
    <row r="245" spans="2:7" s="160" customFormat="1" ht="15" customHeight="1">
      <c r="B245" s="263" t="s">
        <v>133</v>
      </c>
      <c r="C245" s="276" t="s">
        <v>1980</v>
      </c>
      <c r="D245" s="273" t="s">
        <v>2</v>
      </c>
      <c r="E245" s="257">
        <v>44612.935385937766</v>
      </c>
      <c r="G245" s="237"/>
    </row>
    <row r="246" spans="2:7" s="160" customFormat="1" ht="15" customHeight="1">
      <c r="B246" s="267" t="s">
        <v>146</v>
      </c>
      <c r="C246" s="282" t="s">
        <v>1981</v>
      </c>
      <c r="D246" s="273" t="s">
        <v>2</v>
      </c>
      <c r="E246" s="257">
        <v>931585.28613672231</v>
      </c>
      <c r="G246" s="237"/>
    </row>
    <row r="247" spans="2:7" s="160" customFormat="1" ht="15" customHeight="1">
      <c r="B247" s="267" t="s">
        <v>144</v>
      </c>
      <c r="C247" s="282" t="s">
        <v>1982</v>
      </c>
      <c r="D247" s="273" t="s">
        <v>2</v>
      </c>
      <c r="E247" s="257">
        <v>1315956.8036464064</v>
      </c>
      <c r="G247" s="237"/>
    </row>
    <row r="248" spans="2:7" s="160" customFormat="1" ht="15" customHeight="1">
      <c r="B248" s="267" t="s">
        <v>142</v>
      </c>
      <c r="C248" s="282" t="s">
        <v>1983</v>
      </c>
      <c r="D248" s="273" t="s">
        <v>2</v>
      </c>
      <c r="E248" s="257">
        <v>958400.31913117087</v>
      </c>
      <c r="G248" s="237"/>
    </row>
    <row r="249" spans="2:7" s="160" customFormat="1" ht="15" customHeight="1">
      <c r="B249" s="264" t="s">
        <v>130</v>
      </c>
      <c r="C249" s="277" t="s">
        <v>1984</v>
      </c>
      <c r="D249" s="273" t="s">
        <v>2</v>
      </c>
      <c r="E249" s="257">
        <v>2506.2455888714335</v>
      </c>
      <c r="G249" s="237"/>
    </row>
    <row r="250" spans="2:7" s="160" customFormat="1" ht="15" customHeight="1">
      <c r="B250" s="263" t="s">
        <v>157</v>
      </c>
      <c r="C250" s="276" t="s">
        <v>1985</v>
      </c>
      <c r="D250" s="273" t="s">
        <v>156</v>
      </c>
      <c r="E250" s="257">
        <v>22.812987827864525</v>
      </c>
      <c r="G250" s="237"/>
    </row>
    <row r="251" spans="2:7" s="160" customFormat="1" ht="15" customHeight="1">
      <c r="B251" s="263" t="s">
        <v>154</v>
      </c>
      <c r="C251" s="276" t="s">
        <v>1986</v>
      </c>
      <c r="D251" s="273" t="s">
        <v>153</v>
      </c>
      <c r="E251" s="257">
        <v>13.206435473481706</v>
      </c>
      <c r="G251" s="237"/>
    </row>
    <row r="252" spans="2:7" s="160" customFormat="1" ht="15" customHeight="1">
      <c r="B252" s="263" t="s">
        <v>72</v>
      </c>
      <c r="C252" s="276" t="s">
        <v>1987</v>
      </c>
      <c r="D252" s="273" t="s">
        <v>2</v>
      </c>
      <c r="E252" s="257">
        <v>2808028.5988607835</v>
      </c>
      <c r="G252" s="237"/>
    </row>
    <row r="253" spans="2:7" s="160" customFormat="1" ht="15" customHeight="1">
      <c r="B253" s="263" t="s">
        <v>59</v>
      </c>
      <c r="C253" s="276" t="s">
        <v>1988</v>
      </c>
      <c r="D253" s="273" t="s">
        <v>2</v>
      </c>
      <c r="E253" s="257">
        <v>6215043.2500848165</v>
      </c>
      <c r="G253" s="237"/>
    </row>
    <row r="254" spans="2:7" s="160" customFormat="1" ht="15" customHeight="1">
      <c r="B254" s="263" t="s">
        <v>229</v>
      </c>
      <c r="C254" s="276" t="s">
        <v>1989</v>
      </c>
      <c r="D254" s="273" t="s">
        <v>2</v>
      </c>
      <c r="E254" s="257">
        <v>2628434.9472678625</v>
      </c>
      <c r="G254" s="237"/>
    </row>
    <row r="255" spans="2:7" s="160" customFormat="1" ht="15" customHeight="1">
      <c r="B255" s="264" t="s">
        <v>36</v>
      </c>
      <c r="C255" s="277" t="s">
        <v>1990</v>
      </c>
      <c r="D255" s="273" t="s">
        <v>33</v>
      </c>
      <c r="E255" s="257">
        <v>27</v>
      </c>
      <c r="G255" s="237"/>
    </row>
    <row r="256" spans="2:7" s="160" customFormat="1" ht="15" customHeight="1">
      <c r="B256" s="264" t="s">
        <v>48</v>
      </c>
      <c r="C256" s="277" t="s">
        <v>1991</v>
      </c>
      <c r="D256" s="273" t="s">
        <v>47</v>
      </c>
      <c r="E256" s="257">
        <v>15.894545454545456</v>
      </c>
      <c r="G256" s="237"/>
    </row>
    <row r="257" spans="2:7" s="160" customFormat="1" ht="15" customHeight="1">
      <c r="B257" s="264" t="s">
        <v>34</v>
      </c>
      <c r="C257" s="277" t="s">
        <v>1992</v>
      </c>
      <c r="D257" s="273" t="s">
        <v>33</v>
      </c>
      <c r="E257" s="257">
        <v>18</v>
      </c>
      <c r="G257" s="237"/>
    </row>
    <row r="258" spans="2:7" s="160" customFormat="1" ht="15" customHeight="1">
      <c r="B258" s="264" t="s">
        <v>44</v>
      </c>
      <c r="C258" s="277" t="s">
        <v>1993</v>
      </c>
      <c r="D258" s="273" t="s">
        <v>2</v>
      </c>
      <c r="E258" s="257">
        <v>308.91250000000002</v>
      </c>
      <c r="G258" s="237"/>
    </row>
    <row r="259" spans="2:7" s="160" customFormat="1" ht="15" customHeight="1">
      <c r="B259" s="264" t="s">
        <v>51</v>
      </c>
      <c r="C259" s="277" t="s">
        <v>1994</v>
      </c>
      <c r="D259" s="273" t="s">
        <v>3</v>
      </c>
      <c r="E259" s="257">
        <v>91.837207936252881</v>
      </c>
      <c r="G259" s="237"/>
    </row>
    <row r="260" spans="2:7" s="160" customFormat="1" ht="15" customHeight="1">
      <c r="B260" s="264" t="s">
        <v>41</v>
      </c>
      <c r="C260" s="277" t="s">
        <v>1995</v>
      </c>
      <c r="D260" s="273" t="s">
        <v>2</v>
      </c>
      <c r="E260" s="257">
        <v>24273.398781568132</v>
      </c>
      <c r="G260" s="237"/>
    </row>
    <row r="261" spans="2:7" s="160" customFormat="1" ht="15" customHeight="1">
      <c r="B261" s="264" t="s">
        <v>39</v>
      </c>
      <c r="C261" s="277" t="s">
        <v>1996</v>
      </c>
      <c r="D261" s="273" t="s">
        <v>2</v>
      </c>
      <c r="E261" s="257">
        <v>27349.487959500006</v>
      </c>
      <c r="G261" s="237"/>
    </row>
    <row r="262" spans="2:7" s="160" customFormat="1" ht="15" customHeight="1">
      <c r="B262" s="264" t="s">
        <v>1064</v>
      </c>
      <c r="C262" s="277" t="s">
        <v>1997</v>
      </c>
      <c r="D262" s="273" t="s">
        <v>2</v>
      </c>
      <c r="E262" s="257">
        <v>214.75081392436766</v>
      </c>
      <c r="G262" s="237"/>
    </row>
    <row r="263" spans="2:7" s="160" customFormat="1" ht="15" customHeight="1">
      <c r="B263" s="264" t="s">
        <v>1055</v>
      </c>
      <c r="C263" s="277" t="s">
        <v>1998</v>
      </c>
      <c r="D263" s="273" t="s">
        <v>913</v>
      </c>
      <c r="E263" s="257">
        <v>51.637499999999989</v>
      </c>
      <c r="G263" s="237"/>
    </row>
    <row r="264" spans="2:7" s="160" customFormat="1" ht="15" customHeight="1">
      <c r="B264" s="263" t="s">
        <v>1062</v>
      </c>
      <c r="C264" s="276" t="s">
        <v>1999</v>
      </c>
      <c r="D264" s="273" t="s">
        <v>153</v>
      </c>
      <c r="E264" s="257">
        <v>109.99999999999999</v>
      </c>
      <c r="G264" s="237"/>
    </row>
    <row r="265" spans="2:7" s="160" customFormat="1" ht="15" customHeight="1">
      <c r="B265" s="263" t="s">
        <v>1060</v>
      </c>
      <c r="C265" s="276" t="s">
        <v>2000</v>
      </c>
      <c r="D265" s="273" t="s">
        <v>2</v>
      </c>
      <c r="E265" s="257">
        <v>368.43008278066668</v>
      </c>
      <c r="G265" s="237"/>
    </row>
    <row r="266" spans="2:7" s="160" customFormat="1" ht="15" customHeight="1">
      <c r="B266" s="263" t="s">
        <v>1058</v>
      </c>
      <c r="C266" s="276" t="s">
        <v>2001</v>
      </c>
      <c r="D266" s="273" t="s">
        <v>2</v>
      </c>
      <c r="E266" s="257">
        <v>394.73684210526318</v>
      </c>
      <c r="G266" s="237"/>
    </row>
    <row r="267" spans="2:7" s="160" customFormat="1" ht="15" customHeight="1">
      <c r="B267" s="264" t="s">
        <v>1043</v>
      </c>
      <c r="C267" s="279" t="s">
        <v>957</v>
      </c>
      <c r="D267" s="273" t="s">
        <v>156</v>
      </c>
      <c r="E267" s="257">
        <v>542.51494340024453</v>
      </c>
      <c r="G267" s="237"/>
    </row>
    <row r="268" spans="2:7" s="160" customFormat="1" ht="15" customHeight="1">
      <c r="B268" s="263" t="s">
        <v>1041</v>
      </c>
      <c r="C268" s="276" t="s">
        <v>2002</v>
      </c>
      <c r="D268" s="273" t="s">
        <v>4</v>
      </c>
      <c r="E268" s="257">
        <v>21.715912251229245</v>
      </c>
      <c r="G268" s="237"/>
    </row>
    <row r="269" spans="2:7" s="160" customFormat="1" ht="15" customHeight="1">
      <c r="B269" s="264" t="s">
        <v>1051</v>
      </c>
      <c r="C269" s="279" t="s">
        <v>2003</v>
      </c>
      <c r="D269" s="273" t="s">
        <v>2</v>
      </c>
      <c r="E269" s="257">
        <v>168.35712745921452</v>
      </c>
      <c r="G269" s="237"/>
    </row>
    <row r="270" spans="2:7" s="160" customFormat="1" ht="15" customHeight="1">
      <c r="B270" s="263" t="s">
        <v>991</v>
      </c>
      <c r="C270" s="276" t="s">
        <v>2004</v>
      </c>
      <c r="D270" s="273" t="s">
        <v>2</v>
      </c>
      <c r="E270" s="257">
        <v>45.035518344272596</v>
      </c>
      <c r="G270" s="237"/>
    </row>
    <row r="271" spans="2:7" s="160" customFormat="1" ht="15" customHeight="1">
      <c r="B271" s="264" t="s">
        <v>1039</v>
      </c>
      <c r="C271" s="277" t="s">
        <v>2442</v>
      </c>
      <c r="D271" s="273" t="s">
        <v>4</v>
      </c>
      <c r="E271" s="257">
        <v>82.466662865036426</v>
      </c>
      <c r="G271" s="237"/>
    </row>
    <row r="272" spans="2:7" s="160" customFormat="1" ht="15" customHeight="1">
      <c r="B272" s="264" t="s">
        <v>982</v>
      </c>
      <c r="C272" s="277" t="s">
        <v>2005</v>
      </c>
      <c r="D272" s="273" t="s">
        <v>2</v>
      </c>
      <c r="E272" s="257">
        <v>134.65356415932217</v>
      </c>
      <c r="G272" s="237"/>
    </row>
    <row r="273" spans="2:7" s="160" customFormat="1" ht="15" customHeight="1">
      <c r="B273" s="263" t="s">
        <v>1212</v>
      </c>
      <c r="C273" s="276" t="s">
        <v>2006</v>
      </c>
      <c r="D273" s="273" t="s">
        <v>4</v>
      </c>
      <c r="E273" s="257">
        <v>246.93702740379308</v>
      </c>
      <c r="G273" s="237"/>
    </row>
    <row r="274" spans="2:7" s="160" customFormat="1" ht="15" customHeight="1">
      <c r="B274" s="264" t="s">
        <v>979</v>
      </c>
      <c r="C274" s="277" t="s">
        <v>2007</v>
      </c>
      <c r="D274" s="273" t="s">
        <v>2</v>
      </c>
      <c r="E274" s="257">
        <v>978.61510054900634</v>
      </c>
      <c r="G274" s="237"/>
    </row>
    <row r="275" spans="2:7" s="160" customFormat="1" ht="15" customHeight="1">
      <c r="B275" s="264" t="s">
        <v>1049</v>
      </c>
      <c r="C275" s="277" t="s">
        <v>2008</v>
      </c>
      <c r="D275" s="273" t="s">
        <v>2</v>
      </c>
      <c r="E275" s="257">
        <v>3280.6704883993384</v>
      </c>
      <c r="G275" s="237"/>
    </row>
    <row r="276" spans="2:7" s="160" customFormat="1" ht="15" customHeight="1">
      <c r="B276" s="264" t="s">
        <v>1046</v>
      </c>
      <c r="C276" s="277" t="s">
        <v>2009</v>
      </c>
      <c r="D276" s="273" t="s">
        <v>2</v>
      </c>
      <c r="E276" s="257">
        <v>4494.0693668884533</v>
      </c>
      <c r="G276" s="237"/>
    </row>
    <row r="277" spans="2:7" s="160" customFormat="1" ht="15" customHeight="1">
      <c r="B277" s="264" t="s">
        <v>994</v>
      </c>
      <c r="C277" s="277" t="s">
        <v>2010</v>
      </c>
      <c r="D277" s="273" t="s">
        <v>2</v>
      </c>
      <c r="E277" s="257">
        <v>4662.7157235498007</v>
      </c>
      <c r="G277" s="237"/>
    </row>
    <row r="278" spans="2:7" s="160" customFormat="1" ht="15" customHeight="1">
      <c r="B278" s="264" t="s">
        <v>967</v>
      </c>
      <c r="C278" s="277" t="s">
        <v>2011</v>
      </c>
      <c r="D278" s="273" t="s">
        <v>2</v>
      </c>
      <c r="E278" s="257">
        <v>646.02604341960466</v>
      </c>
      <c r="G278" s="237"/>
    </row>
    <row r="279" spans="2:7" s="160" customFormat="1" ht="15" customHeight="1">
      <c r="B279" s="264" t="s">
        <v>976</v>
      </c>
      <c r="C279" s="277" t="s">
        <v>2012</v>
      </c>
      <c r="D279" s="273" t="s">
        <v>2</v>
      </c>
      <c r="E279" s="257">
        <v>253.50774450873254</v>
      </c>
      <c r="G279" s="237"/>
    </row>
    <row r="280" spans="2:7" s="160" customFormat="1" ht="15" customHeight="1">
      <c r="B280" s="264" t="s">
        <v>974</v>
      </c>
      <c r="C280" s="277" t="s">
        <v>2013</v>
      </c>
      <c r="D280" s="273" t="s">
        <v>2</v>
      </c>
      <c r="E280" s="257">
        <v>325.90769228316992</v>
      </c>
      <c r="G280" s="237"/>
    </row>
    <row r="281" spans="2:7" s="160" customFormat="1" ht="15" customHeight="1">
      <c r="B281" s="264" t="s">
        <v>1622</v>
      </c>
      <c r="C281" s="277" t="s">
        <v>2014</v>
      </c>
      <c r="D281" s="273" t="s">
        <v>4</v>
      </c>
      <c r="E281" s="257">
        <v>91.552070503753257</v>
      </c>
      <c r="G281" s="237"/>
    </row>
    <row r="282" spans="2:7" s="160" customFormat="1" ht="15" customHeight="1">
      <c r="B282" s="263" t="s">
        <v>1771</v>
      </c>
      <c r="C282" s="276" t="s">
        <v>2015</v>
      </c>
      <c r="D282" s="273" t="s">
        <v>4</v>
      </c>
      <c r="E282" s="257">
        <v>131.00954089339686</v>
      </c>
      <c r="G282" s="237"/>
    </row>
    <row r="283" spans="2:7" s="160" customFormat="1" ht="15" customHeight="1">
      <c r="B283" s="264" t="s">
        <v>1037</v>
      </c>
      <c r="C283" s="279" t="s">
        <v>1748</v>
      </c>
      <c r="D283" s="273" t="s">
        <v>4</v>
      </c>
      <c r="E283" s="257">
        <v>78.550906862817897</v>
      </c>
      <c r="G283" s="237"/>
    </row>
    <row r="284" spans="2:7" s="160" customFormat="1" ht="15" customHeight="1">
      <c r="B284" s="264" t="s">
        <v>1035</v>
      </c>
      <c r="C284" s="277" t="s">
        <v>2016</v>
      </c>
      <c r="D284" s="273" t="s">
        <v>4</v>
      </c>
      <c r="E284" s="257">
        <v>89.232076907759151</v>
      </c>
      <c r="G284" s="237"/>
    </row>
    <row r="285" spans="2:7" s="160" customFormat="1" ht="15" customHeight="1">
      <c r="B285" s="264" t="s">
        <v>1033</v>
      </c>
      <c r="C285" s="277" t="s">
        <v>2017</v>
      </c>
      <c r="D285" s="273" t="s">
        <v>4</v>
      </c>
      <c r="E285" s="257">
        <v>126.65850117649808</v>
      </c>
      <c r="G285" s="237"/>
    </row>
    <row r="286" spans="2:7" s="160" customFormat="1" ht="15" customHeight="1">
      <c r="B286" s="264" t="s">
        <v>989</v>
      </c>
      <c r="C286" s="277" t="s">
        <v>2018</v>
      </c>
      <c r="D286" s="273" t="s">
        <v>2</v>
      </c>
      <c r="E286" s="257">
        <v>19.742100131845817</v>
      </c>
      <c r="G286" s="237"/>
    </row>
    <row r="287" spans="2:7" s="160" customFormat="1" ht="15" customHeight="1">
      <c r="B287" s="264" t="s">
        <v>987</v>
      </c>
      <c r="C287" s="277" t="s">
        <v>2019</v>
      </c>
      <c r="D287" s="273" t="s">
        <v>2</v>
      </c>
      <c r="E287" s="257">
        <v>24.183776417482953</v>
      </c>
      <c r="G287" s="237"/>
    </row>
    <row r="288" spans="2:7" s="160" customFormat="1" ht="15" customHeight="1">
      <c r="B288" s="263" t="s">
        <v>985</v>
      </c>
      <c r="C288" s="276" t="s">
        <v>2020</v>
      </c>
      <c r="D288" s="273" t="s">
        <v>2</v>
      </c>
      <c r="E288" s="257">
        <v>51.247546304019451</v>
      </c>
      <c r="G288" s="237"/>
    </row>
    <row r="289" spans="2:7" s="160" customFormat="1" ht="15" customHeight="1">
      <c r="B289" s="264" t="s">
        <v>972</v>
      </c>
      <c r="C289" s="279" t="s">
        <v>973</v>
      </c>
      <c r="D289" s="273" t="s">
        <v>2</v>
      </c>
      <c r="E289" s="257">
        <v>308.44339568588305</v>
      </c>
      <c r="G289" s="237"/>
    </row>
    <row r="290" spans="2:7" s="160" customFormat="1" ht="15" customHeight="1">
      <c r="B290" s="264" t="s">
        <v>962</v>
      </c>
      <c r="C290" s="279" t="s">
        <v>1749</v>
      </c>
      <c r="D290" s="273" t="s">
        <v>2</v>
      </c>
      <c r="E290" s="257">
        <v>9.6635036670818035</v>
      </c>
      <c r="G290" s="237"/>
    </row>
    <row r="291" spans="2:7" s="160" customFormat="1" ht="15" customHeight="1">
      <c r="B291" s="264" t="s">
        <v>959</v>
      </c>
      <c r="C291" s="279" t="s">
        <v>1750</v>
      </c>
      <c r="D291" s="273" t="s">
        <v>2</v>
      </c>
      <c r="E291" s="257">
        <v>37.123902091291548</v>
      </c>
      <c r="G291" s="237"/>
    </row>
    <row r="292" spans="2:7" s="160" customFormat="1" ht="15" customHeight="1">
      <c r="B292" s="263" t="s">
        <v>1031</v>
      </c>
      <c r="C292" s="276" t="s">
        <v>2021</v>
      </c>
      <c r="D292" s="273" t="s">
        <v>2</v>
      </c>
      <c r="E292" s="257">
        <v>27.685197398017685</v>
      </c>
      <c r="G292" s="237"/>
    </row>
    <row r="293" spans="2:7" s="160" customFormat="1" ht="15" customHeight="1">
      <c r="B293" s="263" t="s">
        <v>1029</v>
      </c>
      <c r="C293" s="276" t="s">
        <v>2022</v>
      </c>
      <c r="D293" s="273" t="s">
        <v>2</v>
      </c>
      <c r="E293" s="257">
        <v>44.007142876527269</v>
      </c>
      <c r="G293" s="237"/>
    </row>
    <row r="294" spans="2:7" s="160" customFormat="1" ht="15" customHeight="1">
      <c r="B294" s="263" t="s">
        <v>1027</v>
      </c>
      <c r="C294" s="276" t="s">
        <v>2023</v>
      </c>
      <c r="D294" s="273" t="s">
        <v>2</v>
      </c>
      <c r="E294" s="257">
        <v>59.659332596204095</v>
      </c>
      <c r="G294" s="237"/>
    </row>
    <row r="295" spans="2:7" s="160" customFormat="1" ht="15" customHeight="1">
      <c r="B295" s="264" t="s">
        <v>1025</v>
      </c>
      <c r="C295" s="279" t="s">
        <v>1026</v>
      </c>
      <c r="D295" s="273" t="s">
        <v>2</v>
      </c>
      <c r="E295" s="257">
        <v>128.6402717777282</v>
      </c>
      <c r="G295" s="237"/>
    </row>
    <row r="296" spans="2:7" s="160" customFormat="1" ht="15" customHeight="1">
      <c r="B296" s="264" t="s">
        <v>965</v>
      </c>
      <c r="C296" s="279" t="s">
        <v>2024</v>
      </c>
      <c r="D296" s="273" t="s">
        <v>2</v>
      </c>
      <c r="E296" s="257">
        <v>16.028915536388467</v>
      </c>
      <c r="G296" s="237"/>
    </row>
    <row r="297" spans="2:7" s="160" customFormat="1" ht="15" customHeight="1">
      <c r="B297" s="263" t="s">
        <v>1023</v>
      </c>
      <c r="C297" s="276" t="s">
        <v>2025</v>
      </c>
      <c r="D297" s="273" t="s">
        <v>2</v>
      </c>
      <c r="E297" s="257">
        <v>82.712207456355628</v>
      </c>
      <c r="G297" s="237"/>
    </row>
    <row r="298" spans="2:7" s="160" customFormat="1" ht="15" customHeight="1">
      <c r="B298" s="263" t="s">
        <v>1021</v>
      </c>
      <c r="C298" s="276" t="s">
        <v>2026</v>
      </c>
      <c r="D298" s="273" t="s">
        <v>2</v>
      </c>
      <c r="E298" s="257">
        <v>69.447109521086603</v>
      </c>
      <c r="G298" s="237"/>
    </row>
    <row r="299" spans="2:7" s="160" customFormat="1" ht="15" customHeight="1">
      <c r="B299" s="263" t="s">
        <v>1019</v>
      </c>
      <c r="C299" s="276" t="s">
        <v>2027</v>
      </c>
      <c r="D299" s="273" t="s">
        <v>2</v>
      </c>
      <c r="E299" s="257">
        <v>11.683770775265859</v>
      </c>
      <c r="G299" s="237"/>
    </row>
    <row r="300" spans="2:7" s="160" customFormat="1" ht="15" customHeight="1">
      <c r="B300" s="264" t="s">
        <v>1017</v>
      </c>
      <c r="C300" s="279" t="s">
        <v>2028</v>
      </c>
      <c r="D300" s="273" t="s">
        <v>2</v>
      </c>
      <c r="E300" s="257">
        <v>19.913798090927145</v>
      </c>
      <c r="G300" s="237"/>
    </row>
    <row r="301" spans="2:7" s="160" customFormat="1" ht="15" customHeight="1">
      <c r="B301" s="264" t="s">
        <v>1015</v>
      </c>
      <c r="C301" s="279" t="s">
        <v>2029</v>
      </c>
      <c r="D301" s="273" t="s">
        <v>2</v>
      </c>
      <c r="E301" s="257">
        <v>12.265119875072642</v>
      </c>
      <c r="G301" s="237"/>
    </row>
    <row r="302" spans="2:7" s="160" customFormat="1" ht="15" customHeight="1">
      <c r="B302" s="263" t="s">
        <v>1013</v>
      </c>
      <c r="C302" s="276" t="s">
        <v>2030</v>
      </c>
      <c r="D302" s="273" t="s">
        <v>2</v>
      </c>
      <c r="E302" s="257">
        <v>4.8248556465690839</v>
      </c>
      <c r="G302" s="237"/>
    </row>
    <row r="303" spans="2:7" s="160" customFormat="1" ht="15" customHeight="1">
      <c r="B303" s="263" t="s">
        <v>1011</v>
      </c>
      <c r="C303" s="276" t="s">
        <v>2031</v>
      </c>
      <c r="D303" s="273" t="s">
        <v>2</v>
      </c>
      <c r="E303" s="257">
        <v>9.0843191543595054</v>
      </c>
      <c r="G303" s="237"/>
    </row>
    <row r="304" spans="2:7" s="160" customFormat="1" ht="15" customHeight="1">
      <c r="B304" s="263" t="s">
        <v>1009</v>
      </c>
      <c r="C304" s="276" t="s">
        <v>2032</v>
      </c>
      <c r="D304" s="273" t="s">
        <v>2</v>
      </c>
      <c r="E304" s="257">
        <v>83.584674020068832</v>
      </c>
      <c r="G304" s="237"/>
    </row>
    <row r="305" spans="2:7" s="160" customFormat="1" ht="15" customHeight="1">
      <c r="B305" s="263" t="s">
        <v>1007</v>
      </c>
      <c r="C305" s="276" t="s">
        <v>2033</v>
      </c>
      <c r="D305" s="273" t="s">
        <v>2</v>
      </c>
      <c r="E305" s="257">
        <v>348.24504726435526</v>
      </c>
      <c r="G305" s="237"/>
    </row>
    <row r="306" spans="2:7" s="160" customFormat="1" ht="15" customHeight="1">
      <c r="B306" s="263" t="s">
        <v>1005</v>
      </c>
      <c r="C306" s="276" t="s">
        <v>2034</v>
      </c>
      <c r="D306" s="273" t="s">
        <v>2</v>
      </c>
      <c r="E306" s="257">
        <v>358.45859882905154</v>
      </c>
      <c r="G306" s="237"/>
    </row>
    <row r="307" spans="2:7" s="160" customFormat="1" ht="15" customHeight="1">
      <c r="B307" s="263" t="s">
        <v>1003</v>
      </c>
      <c r="C307" s="276" t="s">
        <v>2035</v>
      </c>
      <c r="D307" s="273" t="s">
        <v>2</v>
      </c>
      <c r="E307" s="257">
        <v>753.61580410924284</v>
      </c>
      <c r="G307" s="237"/>
    </row>
    <row r="308" spans="2:7" s="160" customFormat="1" ht="15" customHeight="1">
      <c r="B308" s="263" t="s">
        <v>1001</v>
      </c>
      <c r="C308" s="276" t="s">
        <v>2036</v>
      </c>
      <c r="D308" s="273" t="s">
        <v>2</v>
      </c>
      <c r="E308" s="257">
        <v>22.190461295836204</v>
      </c>
      <c r="G308" s="237"/>
    </row>
    <row r="309" spans="2:7" s="160" customFormat="1" ht="15" customHeight="1">
      <c r="B309" s="263" t="s">
        <v>999</v>
      </c>
      <c r="C309" s="276" t="s">
        <v>2037</v>
      </c>
      <c r="D309" s="273" t="s">
        <v>2</v>
      </c>
      <c r="E309" s="257">
        <v>13.020665563256326</v>
      </c>
      <c r="G309" s="237"/>
    </row>
    <row r="310" spans="2:7" s="160" customFormat="1" ht="15" customHeight="1">
      <c r="B310" s="263" t="s">
        <v>997</v>
      </c>
      <c r="C310" s="276" t="s">
        <v>2038</v>
      </c>
      <c r="D310" s="273" t="s">
        <v>2</v>
      </c>
      <c r="E310" s="257">
        <v>55.500152086972363</v>
      </c>
      <c r="G310" s="237"/>
    </row>
    <row r="311" spans="2:7" s="160" customFormat="1" ht="15" customHeight="1">
      <c r="B311" s="263" t="s">
        <v>970</v>
      </c>
      <c r="C311" s="276" t="s">
        <v>971</v>
      </c>
      <c r="D311" s="273" t="s">
        <v>2</v>
      </c>
      <c r="E311" s="257">
        <v>278.41021689242427</v>
      </c>
      <c r="G311" s="237"/>
    </row>
    <row r="312" spans="2:7" s="160" customFormat="1" ht="15" customHeight="1">
      <c r="B312" s="267" t="s">
        <v>200</v>
      </c>
      <c r="C312" s="280" t="s">
        <v>2039</v>
      </c>
      <c r="D312" s="273" t="s">
        <v>2</v>
      </c>
      <c r="E312" s="257">
        <v>8560.46131880541</v>
      </c>
      <c r="G312" s="237"/>
    </row>
    <row r="313" spans="2:7" s="160" customFormat="1" ht="15" customHeight="1">
      <c r="B313" s="267" t="s">
        <v>198</v>
      </c>
      <c r="C313" s="280" t="s">
        <v>2040</v>
      </c>
      <c r="D313" s="273" t="s">
        <v>2</v>
      </c>
      <c r="E313" s="257">
        <v>863.99429974057034</v>
      </c>
      <c r="G313" s="237"/>
    </row>
    <row r="314" spans="2:7" s="160" customFormat="1" ht="15" customHeight="1">
      <c r="B314" s="267" t="s">
        <v>196</v>
      </c>
      <c r="C314" s="280" t="s">
        <v>2041</v>
      </c>
      <c r="D314" s="273" t="s">
        <v>2</v>
      </c>
      <c r="E314" s="257">
        <v>1243.9057585068933</v>
      </c>
      <c r="G314" s="237"/>
    </row>
    <row r="315" spans="2:7" s="160" customFormat="1" ht="15" customHeight="1">
      <c r="B315" s="267" t="s">
        <v>194</v>
      </c>
      <c r="C315" s="280" t="s">
        <v>2042</v>
      </c>
      <c r="D315" s="273" t="s">
        <v>2</v>
      </c>
      <c r="E315" s="257">
        <v>128.51721815520384</v>
      </c>
      <c r="G315" s="237"/>
    </row>
    <row r="316" spans="2:7" s="160" customFormat="1" ht="15" customHeight="1">
      <c r="B316" s="267" t="s">
        <v>192</v>
      </c>
      <c r="C316" s="280" t="s">
        <v>2043</v>
      </c>
      <c r="D316" s="273" t="s">
        <v>2</v>
      </c>
      <c r="E316" s="257">
        <v>319.69930428560048</v>
      </c>
      <c r="G316" s="237"/>
    </row>
    <row r="317" spans="2:7" s="160" customFormat="1" ht="15" customHeight="1">
      <c r="B317" s="267" t="s">
        <v>190</v>
      </c>
      <c r="C317" s="280" t="s">
        <v>2044</v>
      </c>
      <c r="D317" s="273" t="s">
        <v>2</v>
      </c>
      <c r="E317" s="257">
        <v>47.968590058726427</v>
      </c>
      <c r="G317" s="237"/>
    </row>
    <row r="318" spans="2:7" s="160" customFormat="1" ht="15" customHeight="1">
      <c r="B318" s="267" t="s">
        <v>188</v>
      </c>
      <c r="C318" s="280" t="s">
        <v>2045</v>
      </c>
      <c r="D318" s="273" t="s">
        <v>2</v>
      </c>
      <c r="E318" s="257">
        <v>151.67591560665664</v>
      </c>
      <c r="G318" s="237"/>
    </row>
    <row r="319" spans="2:7" s="160" customFormat="1" ht="15" customHeight="1">
      <c r="B319" s="267" t="s">
        <v>186</v>
      </c>
      <c r="C319" s="280" t="s">
        <v>2046</v>
      </c>
      <c r="D319" s="273" t="s">
        <v>2</v>
      </c>
      <c r="E319" s="257">
        <v>55.296415809250668</v>
      </c>
      <c r="G319" s="237"/>
    </row>
    <row r="320" spans="2:7" s="160" customFormat="1" ht="15" customHeight="1">
      <c r="B320" s="267" t="s">
        <v>184</v>
      </c>
      <c r="C320" s="280" t="s">
        <v>2047</v>
      </c>
      <c r="D320" s="273" t="s">
        <v>2</v>
      </c>
      <c r="E320" s="257">
        <v>2453.0974871770541</v>
      </c>
      <c r="G320" s="237"/>
    </row>
    <row r="321" spans="2:7" s="160" customFormat="1" ht="15" customHeight="1">
      <c r="B321" s="267" t="s">
        <v>182</v>
      </c>
      <c r="C321" s="280" t="s">
        <v>2443</v>
      </c>
      <c r="D321" s="273" t="s">
        <v>2</v>
      </c>
      <c r="E321" s="257">
        <v>3793.1114205039457</v>
      </c>
      <c r="G321" s="237"/>
    </row>
    <row r="322" spans="2:7" s="160" customFormat="1" ht="15" customHeight="1">
      <c r="B322" s="267" t="s">
        <v>180</v>
      </c>
      <c r="C322" s="280" t="s">
        <v>2444</v>
      </c>
      <c r="D322" s="273" t="s">
        <v>2</v>
      </c>
      <c r="E322" s="257">
        <v>5781.8994209923312</v>
      </c>
      <c r="G322" s="237"/>
    </row>
    <row r="323" spans="2:7" s="160" customFormat="1" ht="15" customHeight="1">
      <c r="B323" s="263" t="s">
        <v>178</v>
      </c>
      <c r="C323" s="276" t="s">
        <v>2048</v>
      </c>
      <c r="D323" s="273" t="s">
        <v>2</v>
      </c>
      <c r="E323" s="257">
        <v>296.66219077955503</v>
      </c>
      <c r="G323" s="237"/>
    </row>
    <row r="324" spans="2:7" s="160" customFormat="1" ht="15" customHeight="1">
      <c r="B324" s="264" t="s">
        <v>953</v>
      </c>
      <c r="C324" s="277" t="s">
        <v>2049</v>
      </c>
      <c r="D324" s="273" t="s">
        <v>926</v>
      </c>
      <c r="E324" s="257">
        <v>4388.6302299012541</v>
      </c>
      <c r="G324" s="237"/>
    </row>
    <row r="325" spans="2:7" s="160" customFormat="1" ht="15" customHeight="1">
      <c r="B325" s="264" t="s">
        <v>951</v>
      </c>
      <c r="C325" s="277" t="s">
        <v>2050</v>
      </c>
      <c r="D325" s="273" t="s">
        <v>2</v>
      </c>
      <c r="E325" s="257">
        <v>9.8580149204326837</v>
      </c>
      <c r="G325" s="237"/>
    </row>
    <row r="326" spans="2:7" s="160" customFormat="1" ht="15" customHeight="1">
      <c r="B326" s="263" t="s">
        <v>949</v>
      </c>
      <c r="C326" s="276" t="s">
        <v>2051</v>
      </c>
      <c r="D326" s="273" t="s">
        <v>926</v>
      </c>
      <c r="E326" s="257">
        <v>4277.761397990781</v>
      </c>
      <c r="G326" s="237"/>
    </row>
    <row r="327" spans="2:7" s="160" customFormat="1" ht="15" customHeight="1">
      <c r="B327" s="264" t="s">
        <v>947</v>
      </c>
      <c r="C327" s="277" t="s">
        <v>2052</v>
      </c>
      <c r="D327" s="273" t="s">
        <v>2</v>
      </c>
      <c r="E327" s="257">
        <v>7.669726732043932</v>
      </c>
      <c r="G327" s="237"/>
    </row>
    <row r="328" spans="2:7" s="160" customFormat="1" ht="15" customHeight="1">
      <c r="B328" s="263" t="s">
        <v>945</v>
      </c>
      <c r="C328" s="276" t="s">
        <v>2053</v>
      </c>
      <c r="D328" s="273" t="s">
        <v>2</v>
      </c>
      <c r="E328" s="257">
        <v>11.967067823716492</v>
      </c>
      <c r="G328" s="237"/>
    </row>
    <row r="329" spans="2:7" s="160" customFormat="1" ht="15" customHeight="1">
      <c r="B329" s="264" t="s">
        <v>943</v>
      </c>
      <c r="C329" s="277" t="s">
        <v>2054</v>
      </c>
      <c r="D329" s="273" t="s">
        <v>2</v>
      </c>
      <c r="E329" s="257">
        <v>13.832411247245624</v>
      </c>
      <c r="G329" s="237"/>
    </row>
    <row r="330" spans="2:7" s="160" customFormat="1" ht="15" customHeight="1">
      <c r="B330" s="264" t="s">
        <v>941</v>
      </c>
      <c r="C330" s="277" t="s">
        <v>2055</v>
      </c>
      <c r="D330" s="273" t="s">
        <v>2</v>
      </c>
      <c r="E330" s="257">
        <v>14.118055096418733</v>
      </c>
      <c r="G330" s="237"/>
    </row>
    <row r="331" spans="2:7" s="160" customFormat="1" ht="15" customHeight="1">
      <c r="B331" s="264" t="s">
        <v>939</v>
      </c>
      <c r="C331" s="277" t="s">
        <v>2056</v>
      </c>
      <c r="D331" s="273" t="s">
        <v>2</v>
      </c>
      <c r="E331" s="257">
        <v>15.58935631626739</v>
      </c>
      <c r="G331" s="237"/>
    </row>
    <row r="332" spans="2:7" s="160" customFormat="1" ht="15" customHeight="1">
      <c r="B332" s="263" t="s">
        <v>937</v>
      </c>
      <c r="C332" s="276" t="s">
        <v>2057</v>
      </c>
      <c r="D332" s="273" t="s">
        <v>2</v>
      </c>
      <c r="E332" s="257">
        <v>13.270616870259129</v>
      </c>
      <c r="G332" s="237"/>
    </row>
    <row r="333" spans="2:7" s="160" customFormat="1" ht="15" customHeight="1">
      <c r="B333" s="263" t="s">
        <v>935</v>
      </c>
      <c r="C333" s="276" t="s">
        <v>2222</v>
      </c>
      <c r="D333" s="273" t="s">
        <v>2</v>
      </c>
      <c r="E333" s="257">
        <v>30.9691829254906</v>
      </c>
      <c r="G333" s="237"/>
    </row>
    <row r="334" spans="2:7" s="160" customFormat="1" ht="15" customHeight="1">
      <c r="B334" s="263" t="s">
        <v>933</v>
      </c>
      <c r="C334" s="276" t="s">
        <v>2223</v>
      </c>
      <c r="D334" s="273" t="s">
        <v>926</v>
      </c>
      <c r="E334" s="257">
        <v>5139.7903472759717</v>
      </c>
      <c r="G334" s="237"/>
    </row>
    <row r="335" spans="2:7" s="160" customFormat="1" ht="15" customHeight="1">
      <c r="B335" s="263" t="s">
        <v>931</v>
      </c>
      <c r="C335" s="276" t="s">
        <v>2224</v>
      </c>
      <c r="D335" s="273" t="s">
        <v>926</v>
      </c>
      <c r="E335" s="257">
        <v>5506.9182292242558</v>
      </c>
      <c r="G335" s="237"/>
    </row>
    <row r="336" spans="2:7" s="160" customFormat="1" ht="15" customHeight="1">
      <c r="B336" s="263" t="s">
        <v>929</v>
      </c>
      <c r="C336" s="276" t="s">
        <v>2445</v>
      </c>
      <c r="D336" s="273" t="s">
        <v>926</v>
      </c>
      <c r="E336" s="257">
        <v>5791.3127437573721</v>
      </c>
      <c r="G336" s="237"/>
    </row>
    <row r="337" spans="2:7" s="160" customFormat="1" ht="15" customHeight="1">
      <c r="B337" s="263" t="s">
        <v>927</v>
      </c>
      <c r="C337" s="276" t="s">
        <v>2225</v>
      </c>
      <c r="D337" s="273" t="s">
        <v>926</v>
      </c>
      <c r="E337" s="257">
        <v>4221.970642405262</v>
      </c>
      <c r="G337" s="237"/>
    </row>
    <row r="338" spans="2:7" s="160" customFormat="1" ht="15" customHeight="1">
      <c r="B338" s="264" t="s">
        <v>922</v>
      </c>
      <c r="C338" s="277" t="s">
        <v>2058</v>
      </c>
      <c r="D338" s="273" t="s">
        <v>153</v>
      </c>
      <c r="E338" s="257">
        <v>5.4782671334881199</v>
      </c>
      <c r="G338" s="237"/>
    </row>
    <row r="339" spans="2:7" s="160" customFormat="1" ht="15" customHeight="1">
      <c r="B339" s="264" t="s">
        <v>905</v>
      </c>
      <c r="C339" s="277" t="s">
        <v>2226</v>
      </c>
      <c r="D339" s="273" t="s">
        <v>153</v>
      </c>
      <c r="E339" s="257">
        <v>30.771255027845289</v>
      </c>
      <c r="G339" s="237"/>
    </row>
    <row r="340" spans="2:7" s="160" customFormat="1" ht="15" customHeight="1">
      <c r="B340" s="264" t="s">
        <v>903</v>
      </c>
      <c r="C340" s="277" t="s">
        <v>2227</v>
      </c>
      <c r="D340" s="273" t="s">
        <v>153</v>
      </c>
      <c r="E340" s="257">
        <v>46.793809975331719</v>
      </c>
      <c r="G340" s="237"/>
    </row>
    <row r="341" spans="2:7" s="160" customFormat="1" ht="15" customHeight="1">
      <c r="B341" s="264" t="s">
        <v>919</v>
      </c>
      <c r="C341" s="277" t="s">
        <v>2059</v>
      </c>
      <c r="D341" s="273" t="s">
        <v>153</v>
      </c>
      <c r="E341" s="257">
        <v>4.7017907148598219</v>
      </c>
      <c r="G341" s="237"/>
    </row>
    <row r="342" spans="2:7" s="160" customFormat="1" ht="15" customHeight="1">
      <c r="B342" s="264" t="s">
        <v>914</v>
      </c>
      <c r="C342" s="277" t="s">
        <v>2060</v>
      </c>
      <c r="D342" s="273" t="s">
        <v>913</v>
      </c>
      <c r="E342" s="257">
        <v>175.0560714234087</v>
      </c>
      <c r="G342" s="237"/>
    </row>
    <row r="343" spans="2:7" s="160" customFormat="1" ht="15" customHeight="1">
      <c r="B343" s="266" t="s">
        <v>911</v>
      </c>
      <c r="C343" s="279" t="s">
        <v>2061</v>
      </c>
      <c r="D343" s="273" t="s">
        <v>153</v>
      </c>
      <c r="E343" s="257">
        <v>5.7139735354607444</v>
      </c>
      <c r="G343" s="237"/>
    </row>
    <row r="344" spans="2:7" s="160" customFormat="1" ht="15" customHeight="1">
      <c r="B344" s="264" t="s">
        <v>908</v>
      </c>
      <c r="C344" s="277" t="s">
        <v>2062</v>
      </c>
      <c r="D344" s="273" t="s">
        <v>153</v>
      </c>
      <c r="E344" s="257">
        <v>10.8056355752196</v>
      </c>
      <c r="G344" s="237"/>
    </row>
    <row r="345" spans="2:7" s="160" customFormat="1" ht="15" customHeight="1">
      <c r="B345" s="264" t="s">
        <v>901</v>
      </c>
      <c r="C345" s="277" t="s">
        <v>2228</v>
      </c>
      <c r="D345" s="273" t="s">
        <v>153</v>
      </c>
      <c r="E345" s="257">
        <v>73.181693452356555</v>
      </c>
      <c r="G345" s="237"/>
    </row>
    <row r="346" spans="2:7" s="160" customFormat="1" ht="15" customHeight="1">
      <c r="B346" s="264" t="s">
        <v>748</v>
      </c>
      <c r="C346" s="277" t="s">
        <v>2229</v>
      </c>
      <c r="D346" s="273" t="s">
        <v>2</v>
      </c>
      <c r="E346" s="257">
        <v>107.26482929575461</v>
      </c>
      <c r="G346" s="237"/>
    </row>
    <row r="347" spans="2:7" s="160" customFormat="1" ht="15" customHeight="1">
      <c r="B347" s="263" t="s">
        <v>917</v>
      </c>
      <c r="C347" s="276" t="s">
        <v>2063</v>
      </c>
      <c r="D347" s="273" t="s">
        <v>2</v>
      </c>
      <c r="E347" s="257">
        <v>22.815230180132335</v>
      </c>
      <c r="G347" s="237"/>
    </row>
    <row r="348" spans="2:7" s="160" customFormat="1" ht="15" customHeight="1">
      <c r="B348" s="264" t="s">
        <v>894</v>
      </c>
      <c r="C348" s="277" t="s">
        <v>2446</v>
      </c>
      <c r="D348" s="273" t="s">
        <v>3</v>
      </c>
      <c r="E348" s="257">
        <v>231.96443248963973</v>
      </c>
      <c r="G348" s="237"/>
    </row>
    <row r="349" spans="2:7" s="160" customFormat="1" ht="15" customHeight="1">
      <c r="B349" s="264" t="s">
        <v>856</v>
      </c>
      <c r="C349" s="277" t="s">
        <v>2064</v>
      </c>
      <c r="D349" s="273" t="s">
        <v>4</v>
      </c>
      <c r="E349" s="257">
        <v>48.981037549485521</v>
      </c>
      <c r="G349" s="237"/>
    </row>
    <row r="350" spans="2:7" s="160" customFormat="1" ht="15" customHeight="1">
      <c r="B350" s="264" t="s">
        <v>892</v>
      </c>
      <c r="C350" s="277" t="s">
        <v>2065</v>
      </c>
      <c r="D350" s="273" t="s">
        <v>3</v>
      </c>
      <c r="E350" s="257">
        <v>242.55864049141525</v>
      </c>
      <c r="G350" s="237"/>
    </row>
    <row r="351" spans="2:7" s="160" customFormat="1" ht="15" customHeight="1">
      <c r="B351" s="264" t="s">
        <v>890</v>
      </c>
      <c r="C351" s="277" t="s">
        <v>2067</v>
      </c>
      <c r="D351" s="273" t="s">
        <v>3</v>
      </c>
      <c r="E351" s="257">
        <v>189.69865857370112</v>
      </c>
      <c r="G351" s="237"/>
    </row>
    <row r="352" spans="2:7" s="160" customFormat="1" ht="15" customHeight="1">
      <c r="B352" s="264" t="s">
        <v>888</v>
      </c>
      <c r="C352" s="277" t="s">
        <v>2447</v>
      </c>
      <c r="D352" s="273" t="s">
        <v>3</v>
      </c>
      <c r="E352" s="257">
        <v>195.54573022427849</v>
      </c>
      <c r="G352" s="237"/>
    </row>
    <row r="353" spans="2:7" s="160" customFormat="1" ht="15" customHeight="1">
      <c r="B353" s="264" t="s">
        <v>886</v>
      </c>
      <c r="C353" s="277" t="s">
        <v>2070</v>
      </c>
      <c r="D353" s="273" t="s">
        <v>3</v>
      </c>
      <c r="E353" s="257">
        <v>124.16156813798315</v>
      </c>
      <c r="G353" s="237"/>
    </row>
    <row r="354" spans="2:7" s="160" customFormat="1" ht="15" customHeight="1">
      <c r="B354" s="264" t="s">
        <v>884</v>
      </c>
      <c r="C354" s="277" t="s">
        <v>2072</v>
      </c>
      <c r="D354" s="273" t="s">
        <v>4</v>
      </c>
      <c r="E354" s="257">
        <v>24.406871142252086</v>
      </c>
      <c r="G354" s="237"/>
    </row>
    <row r="355" spans="2:7" s="160" customFormat="1" ht="15" customHeight="1">
      <c r="B355" s="264" t="s">
        <v>854</v>
      </c>
      <c r="C355" s="277" t="s">
        <v>2074</v>
      </c>
      <c r="D355" s="273" t="s">
        <v>4</v>
      </c>
      <c r="E355" s="257">
        <v>120.02541602786459</v>
      </c>
      <c r="G355" s="237"/>
    </row>
    <row r="356" spans="2:7" s="160" customFormat="1" ht="15" customHeight="1">
      <c r="B356" s="264" t="s">
        <v>882</v>
      </c>
      <c r="C356" s="277" t="s">
        <v>2076</v>
      </c>
      <c r="D356" s="273" t="s">
        <v>3</v>
      </c>
      <c r="E356" s="257">
        <v>282.14764053971368</v>
      </c>
      <c r="G356" s="237"/>
    </row>
    <row r="357" spans="2:7" s="160" customFormat="1" ht="15" customHeight="1">
      <c r="B357" s="264" t="s">
        <v>880</v>
      </c>
      <c r="C357" s="277" t="s">
        <v>2078</v>
      </c>
      <c r="D357" s="273" t="s">
        <v>3</v>
      </c>
      <c r="E357" s="257">
        <v>400.74567560388152</v>
      </c>
      <c r="G357" s="237"/>
    </row>
    <row r="358" spans="2:7" s="160" customFormat="1" ht="15" customHeight="1">
      <c r="B358" s="264" t="s">
        <v>897</v>
      </c>
      <c r="C358" s="277" t="s">
        <v>2079</v>
      </c>
      <c r="D358" s="273" t="s">
        <v>4</v>
      </c>
      <c r="E358" s="257">
        <v>11.781166255761642</v>
      </c>
      <c r="G358" s="237"/>
    </row>
    <row r="359" spans="2:7" s="160" customFormat="1" ht="15" customHeight="1">
      <c r="B359" s="264" t="s">
        <v>878</v>
      </c>
      <c r="C359" s="277" t="s">
        <v>2080</v>
      </c>
      <c r="D359" s="273" t="s">
        <v>4</v>
      </c>
      <c r="E359" s="257">
        <v>57.540537132770147</v>
      </c>
      <c r="G359" s="237"/>
    </row>
    <row r="360" spans="2:7" s="160" customFormat="1" ht="15" customHeight="1">
      <c r="B360" s="264" t="s">
        <v>876</v>
      </c>
      <c r="C360" s="277" t="s">
        <v>2331</v>
      </c>
      <c r="D360" s="273" t="s">
        <v>3</v>
      </c>
      <c r="E360" s="257">
        <v>669.91534455190185</v>
      </c>
      <c r="G360" s="237"/>
    </row>
    <row r="361" spans="2:7" s="160" customFormat="1" ht="15" customHeight="1">
      <c r="B361" s="264" t="s">
        <v>874</v>
      </c>
      <c r="C361" s="277" t="s">
        <v>2081</v>
      </c>
      <c r="D361" s="273" t="s">
        <v>4</v>
      </c>
      <c r="E361" s="257">
        <v>85.528137938965841</v>
      </c>
      <c r="G361" s="237"/>
    </row>
    <row r="362" spans="2:7" s="160" customFormat="1" ht="15" customHeight="1">
      <c r="B362" s="264" t="s">
        <v>852</v>
      </c>
      <c r="C362" s="277" t="s">
        <v>2082</v>
      </c>
      <c r="D362" s="273" t="s">
        <v>4</v>
      </c>
      <c r="E362" s="257">
        <v>40.703462136877988</v>
      </c>
      <c r="G362" s="237"/>
    </row>
    <row r="363" spans="2:7" s="160" customFormat="1" ht="15" customHeight="1">
      <c r="B363" s="264" t="s">
        <v>861</v>
      </c>
      <c r="C363" s="277" t="s">
        <v>2083</v>
      </c>
      <c r="D363" s="273" t="s">
        <v>2</v>
      </c>
      <c r="E363" s="257">
        <v>766.74154392694629</v>
      </c>
      <c r="G363" s="237"/>
    </row>
    <row r="364" spans="2:7" s="160" customFormat="1" ht="15" customHeight="1">
      <c r="B364" s="264" t="s">
        <v>859</v>
      </c>
      <c r="C364" s="277" t="s">
        <v>2084</v>
      </c>
      <c r="D364" s="273" t="s">
        <v>2</v>
      </c>
      <c r="E364" s="257">
        <v>380.84591026939006</v>
      </c>
      <c r="G364" s="237"/>
    </row>
    <row r="365" spans="2:7" s="160" customFormat="1" ht="15" customHeight="1">
      <c r="B365" s="264" t="s">
        <v>846</v>
      </c>
      <c r="C365" s="277" t="s">
        <v>2085</v>
      </c>
      <c r="D365" s="273" t="s">
        <v>2</v>
      </c>
      <c r="E365" s="257">
        <v>21.452717032040326</v>
      </c>
      <c r="G365" s="237"/>
    </row>
    <row r="366" spans="2:7" s="160" customFormat="1" ht="15" customHeight="1">
      <c r="B366" s="264" t="s">
        <v>844</v>
      </c>
      <c r="C366" s="277" t="s">
        <v>2086</v>
      </c>
      <c r="D366" s="273" t="s">
        <v>2</v>
      </c>
      <c r="E366" s="257">
        <v>18.393340791515993</v>
      </c>
      <c r="G366" s="237"/>
    </row>
    <row r="367" spans="2:7" s="160" customFormat="1" ht="15" customHeight="1">
      <c r="B367" s="264" t="s">
        <v>849</v>
      </c>
      <c r="C367" s="277" t="s">
        <v>2087</v>
      </c>
      <c r="D367" s="273" t="s">
        <v>2</v>
      </c>
      <c r="E367" s="257">
        <v>13970.560266069453</v>
      </c>
      <c r="G367" s="237"/>
    </row>
    <row r="368" spans="2:7" s="160" customFormat="1" ht="15" customHeight="1">
      <c r="B368" s="264" t="s">
        <v>872</v>
      </c>
      <c r="C368" s="277" t="s">
        <v>2088</v>
      </c>
      <c r="D368" s="273" t="s">
        <v>3</v>
      </c>
      <c r="E368" s="257">
        <v>579.07148545732525</v>
      </c>
      <c r="G368" s="237"/>
    </row>
    <row r="369" spans="2:7" s="160" customFormat="1" ht="15" customHeight="1">
      <c r="B369" s="263" t="s">
        <v>870</v>
      </c>
      <c r="C369" s="276" t="s">
        <v>2089</v>
      </c>
      <c r="D369" s="273" t="s">
        <v>2</v>
      </c>
      <c r="E369" s="257">
        <v>1486.3820962311436</v>
      </c>
      <c r="G369" s="237"/>
    </row>
    <row r="370" spans="2:7" s="160" customFormat="1" ht="15" customHeight="1">
      <c r="B370" s="263" t="s">
        <v>868</v>
      </c>
      <c r="C370" s="276" t="s">
        <v>2090</v>
      </c>
      <c r="D370" s="273" t="s">
        <v>2</v>
      </c>
      <c r="E370" s="257">
        <v>722.31156201558611</v>
      </c>
      <c r="G370" s="237"/>
    </row>
    <row r="371" spans="2:7" s="160" customFormat="1" ht="15" customHeight="1">
      <c r="B371" s="263" t="s">
        <v>866</v>
      </c>
      <c r="C371" s="276" t="s">
        <v>2091</v>
      </c>
      <c r="D371" s="273" t="s">
        <v>2</v>
      </c>
      <c r="E371" s="257">
        <v>88.691139748003238</v>
      </c>
      <c r="G371" s="237"/>
    </row>
    <row r="372" spans="2:7" s="160" customFormat="1" ht="15" customHeight="1">
      <c r="B372" s="263" t="s">
        <v>864</v>
      </c>
      <c r="C372" s="276" t="s">
        <v>2332</v>
      </c>
      <c r="D372" s="273" t="s">
        <v>4</v>
      </c>
      <c r="E372" s="257">
        <v>6.1776855318715747</v>
      </c>
      <c r="G372" s="237"/>
    </row>
    <row r="373" spans="2:7" s="160" customFormat="1" ht="15" customHeight="1">
      <c r="B373" s="264" t="s">
        <v>236</v>
      </c>
      <c r="C373" s="277" t="s">
        <v>2092</v>
      </c>
      <c r="D373" s="273" t="s">
        <v>61</v>
      </c>
      <c r="E373" s="257">
        <v>160.98002200000002</v>
      </c>
      <c r="G373" s="237"/>
    </row>
    <row r="374" spans="2:7" s="160" customFormat="1" ht="15" customHeight="1">
      <c r="B374" s="264" t="s">
        <v>239</v>
      </c>
      <c r="C374" s="277" t="s">
        <v>2093</v>
      </c>
      <c r="D374" s="273" t="s">
        <v>61</v>
      </c>
      <c r="E374" s="257">
        <v>137.22181399999994</v>
      </c>
      <c r="G374" s="237"/>
    </row>
    <row r="375" spans="2:7" s="160" customFormat="1" ht="15" customHeight="1">
      <c r="B375" s="264" t="s">
        <v>242</v>
      </c>
      <c r="C375" s="277" t="s">
        <v>2094</v>
      </c>
      <c r="D375" s="273" t="s">
        <v>61</v>
      </c>
      <c r="E375" s="257">
        <v>126.55406600000001</v>
      </c>
      <c r="G375" s="237"/>
    </row>
    <row r="376" spans="2:7" s="160" customFormat="1" ht="15" customHeight="1">
      <c r="B376" s="264" t="s">
        <v>253</v>
      </c>
      <c r="C376" s="277" t="s">
        <v>2095</v>
      </c>
      <c r="D376" s="273" t="s">
        <v>61</v>
      </c>
      <c r="E376" s="257">
        <v>116.21846399999998</v>
      </c>
      <c r="G376" s="237"/>
    </row>
    <row r="377" spans="2:7" s="160" customFormat="1" ht="15" customHeight="1">
      <c r="B377" s="264" t="s">
        <v>256</v>
      </c>
      <c r="C377" s="277" t="s">
        <v>2096</v>
      </c>
      <c r="D377" s="273" t="s">
        <v>61</v>
      </c>
      <c r="E377" s="257">
        <v>138.14009999999999</v>
      </c>
      <c r="G377" s="237"/>
    </row>
    <row r="378" spans="2:7" s="160" customFormat="1" ht="15" customHeight="1">
      <c r="B378" s="264" t="s">
        <v>247</v>
      </c>
      <c r="C378" s="277" t="s">
        <v>2097</v>
      </c>
      <c r="D378" s="273" t="s">
        <v>61</v>
      </c>
      <c r="E378" s="257">
        <v>125.92885000000004</v>
      </c>
      <c r="G378" s="237"/>
    </row>
    <row r="379" spans="2:7" s="160" customFormat="1" ht="15" customHeight="1">
      <c r="B379" s="264" t="s">
        <v>245</v>
      </c>
      <c r="C379" s="277" t="s">
        <v>2098</v>
      </c>
      <c r="D379" s="273" t="s">
        <v>61</v>
      </c>
      <c r="E379" s="257">
        <v>146.20929399999994</v>
      </c>
      <c r="G379" s="237"/>
    </row>
    <row r="380" spans="2:7" s="160" customFormat="1" ht="15" customHeight="1">
      <c r="B380" s="264" t="s">
        <v>250</v>
      </c>
      <c r="C380" s="277" t="s">
        <v>2099</v>
      </c>
      <c r="D380" s="273" t="s">
        <v>61</v>
      </c>
      <c r="E380" s="257">
        <v>160.98002200000002</v>
      </c>
      <c r="G380" s="237"/>
    </row>
    <row r="381" spans="2:7" s="160" customFormat="1" ht="15" customHeight="1">
      <c r="B381" s="268" t="s">
        <v>814</v>
      </c>
      <c r="C381" s="277" t="s">
        <v>2100</v>
      </c>
      <c r="D381" s="273" t="s">
        <v>2</v>
      </c>
      <c r="E381" s="257">
        <v>43754.098779574218</v>
      </c>
      <c r="G381" s="237"/>
    </row>
    <row r="382" spans="2:7" s="160" customFormat="1" ht="15" customHeight="1">
      <c r="B382" s="268" t="s">
        <v>811</v>
      </c>
      <c r="C382" s="277" t="s">
        <v>2101</v>
      </c>
      <c r="D382" s="273" t="s">
        <v>2</v>
      </c>
      <c r="E382" s="257">
        <v>44801.675644268333</v>
      </c>
      <c r="G382" s="237"/>
    </row>
    <row r="383" spans="2:7" s="160" customFormat="1" ht="15" customHeight="1">
      <c r="B383" s="268" t="s">
        <v>840</v>
      </c>
      <c r="C383" s="277" t="s">
        <v>2102</v>
      </c>
      <c r="D383" s="273" t="s">
        <v>2</v>
      </c>
      <c r="E383" s="257">
        <v>26030.617516128976</v>
      </c>
      <c r="G383" s="237"/>
    </row>
    <row r="384" spans="2:7" s="160" customFormat="1" ht="15" customHeight="1">
      <c r="B384" s="268" t="s">
        <v>837</v>
      </c>
      <c r="C384" s="277" t="s">
        <v>2103</v>
      </c>
      <c r="D384" s="273" t="s">
        <v>2</v>
      </c>
      <c r="E384" s="257">
        <v>5392.1963070508273</v>
      </c>
      <c r="G384" s="237"/>
    </row>
    <row r="385" spans="2:7" s="160" customFormat="1" ht="15" customHeight="1">
      <c r="B385" s="268" t="s">
        <v>826</v>
      </c>
      <c r="C385" s="277" t="s">
        <v>2104</v>
      </c>
      <c r="D385" s="273" t="s">
        <v>4</v>
      </c>
      <c r="E385" s="257">
        <v>311.94574883024524</v>
      </c>
      <c r="G385" s="237"/>
    </row>
    <row r="386" spans="2:7" s="160" customFormat="1" ht="15" customHeight="1">
      <c r="B386" s="268" t="s">
        <v>823</v>
      </c>
      <c r="C386" s="277" t="s">
        <v>2105</v>
      </c>
      <c r="D386" s="273" t="s">
        <v>4</v>
      </c>
      <c r="E386" s="257">
        <v>1064.9581457844938</v>
      </c>
      <c r="G386" s="237"/>
    </row>
    <row r="387" spans="2:7" s="160" customFormat="1" ht="15" customHeight="1">
      <c r="B387" s="263" t="s">
        <v>835</v>
      </c>
      <c r="C387" s="276" t="s">
        <v>2106</v>
      </c>
      <c r="D387" s="273" t="s">
        <v>2</v>
      </c>
      <c r="E387" s="257">
        <v>35869.240566097593</v>
      </c>
      <c r="G387" s="237"/>
    </row>
    <row r="388" spans="2:7" s="160" customFormat="1" ht="15" customHeight="1">
      <c r="B388" s="263" t="s">
        <v>833</v>
      </c>
      <c r="C388" s="276" t="s">
        <v>2107</v>
      </c>
      <c r="D388" s="273" t="s">
        <v>2</v>
      </c>
      <c r="E388" s="257">
        <v>33587.894554544786</v>
      </c>
      <c r="G388" s="237"/>
    </row>
    <row r="389" spans="2:7" s="160" customFormat="1" ht="15" customHeight="1">
      <c r="B389" s="263" t="s">
        <v>831</v>
      </c>
      <c r="C389" s="276" t="s">
        <v>2108</v>
      </c>
      <c r="D389" s="273" t="s">
        <v>2</v>
      </c>
      <c r="E389" s="257">
        <v>49315.469039804615</v>
      </c>
      <c r="G389" s="237"/>
    </row>
    <row r="390" spans="2:7" s="160" customFormat="1" ht="15" customHeight="1">
      <c r="B390" s="269" t="s">
        <v>821</v>
      </c>
      <c r="C390" s="283" t="s">
        <v>2068</v>
      </c>
      <c r="D390" s="273" t="s">
        <v>4</v>
      </c>
      <c r="E390" s="257">
        <v>8988.2200923657801</v>
      </c>
      <c r="G390" s="237"/>
    </row>
    <row r="391" spans="2:7" s="160" customFormat="1" ht="15" customHeight="1">
      <c r="B391" s="269" t="s">
        <v>819</v>
      </c>
      <c r="C391" s="283" t="s">
        <v>2109</v>
      </c>
      <c r="D391" s="273" t="s">
        <v>4</v>
      </c>
      <c r="E391" s="257">
        <v>11738.902557359572</v>
      </c>
      <c r="G391" s="237"/>
    </row>
    <row r="392" spans="2:7" s="160" customFormat="1" ht="15" customHeight="1">
      <c r="B392" s="269" t="s">
        <v>817</v>
      </c>
      <c r="C392" s="283" t="s">
        <v>2069</v>
      </c>
      <c r="D392" s="273" t="s">
        <v>4</v>
      </c>
      <c r="E392" s="257">
        <v>12006.11985119754</v>
      </c>
      <c r="G392" s="237"/>
    </row>
    <row r="393" spans="2:7" s="160" customFormat="1" ht="15" customHeight="1">
      <c r="B393" s="263" t="s">
        <v>829</v>
      </c>
      <c r="C393" s="276" t="s">
        <v>2110</v>
      </c>
      <c r="D393" s="273" t="s">
        <v>2</v>
      </c>
      <c r="E393" s="257">
        <v>4693.906223289101</v>
      </c>
      <c r="G393" s="237"/>
    </row>
    <row r="394" spans="2:7" s="160" customFormat="1" ht="15" customHeight="1">
      <c r="B394" s="263" t="s">
        <v>807</v>
      </c>
      <c r="C394" s="276" t="s">
        <v>2448</v>
      </c>
      <c r="D394" s="273" t="s">
        <v>156</v>
      </c>
      <c r="E394" s="257">
        <v>51.70944383012943</v>
      </c>
      <c r="G394" s="237"/>
    </row>
    <row r="395" spans="2:7" s="160" customFormat="1" ht="15" customHeight="1">
      <c r="B395" s="264" t="s">
        <v>805</v>
      </c>
      <c r="C395" s="277" t="s">
        <v>2111</v>
      </c>
      <c r="D395" s="273" t="s">
        <v>156</v>
      </c>
      <c r="E395" s="257">
        <v>82.982621490636618</v>
      </c>
      <c r="G395" s="237"/>
    </row>
    <row r="396" spans="2:7" s="160" customFormat="1" ht="15" customHeight="1">
      <c r="B396" s="263" t="s">
        <v>803</v>
      </c>
      <c r="C396" s="276" t="s">
        <v>2112</v>
      </c>
      <c r="D396" s="273" t="s">
        <v>156</v>
      </c>
      <c r="E396" s="257">
        <v>287.21563475442179</v>
      </c>
      <c r="G396" s="237"/>
    </row>
    <row r="397" spans="2:7" s="160" customFormat="1" ht="15" customHeight="1">
      <c r="B397" s="264" t="s">
        <v>790</v>
      </c>
      <c r="C397" s="277" t="s">
        <v>2113</v>
      </c>
      <c r="D397" s="273" t="s">
        <v>2</v>
      </c>
      <c r="E397" s="257">
        <v>699.95165450490822</v>
      </c>
      <c r="G397" s="237"/>
    </row>
    <row r="398" spans="2:7" s="160" customFormat="1" ht="15" customHeight="1">
      <c r="B398" s="263" t="s">
        <v>788</v>
      </c>
      <c r="C398" s="276" t="s">
        <v>2114</v>
      </c>
      <c r="D398" s="273" t="s">
        <v>156</v>
      </c>
      <c r="E398" s="257">
        <v>138.93148859577303</v>
      </c>
      <c r="G398" s="237"/>
    </row>
    <row r="399" spans="2:7" s="160" customFormat="1" ht="15" customHeight="1">
      <c r="B399" s="264" t="s">
        <v>779</v>
      </c>
      <c r="C399" s="277" t="s">
        <v>2115</v>
      </c>
      <c r="D399" s="273" t="s">
        <v>2</v>
      </c>
      <c r="E399" s="257">
        <v>804.9600026871866</v>
      </c>
      <c r="G399" s="237"/>
    </row>
    <row r="400" spans="2:7" s="160" customFormat="1" ht="15" customHeight="1">
      <c r="B400" s="263" t="s">
        <v>777</v>
      </c>
      <c r="C400" s="276" t="s">
        <v>2116</v>
      </c>
      <c r="D400" s="273" t="s">
        <v>2</v>
      </c>
      <c r="E400" s="257">
        <v>758.41668791678251</v>
      </c>
      <c r="G400" s="237"/>
    </row>
    <row r="401" spans="2:7" s="160" customFormat="1" ht="15" customHeight="1">
      <c r="B401" s="263" t="s">
        <v>771</v>
      </c>
      <c r="C401" s="276" t="s">
        <v>2117</v>
      </c>
      <c r="D401" s="273" t="s">
        <v>156</v>
      </c>
      <c r="E401" s="257">
        <v>424.39552061111925</v>
      </c>
      <c r="G401" s="237"/>
    </row>
    <row r="402" spans="2:7" s="160" customFormat="1" ht="15" customHeight="1">
      <c r="B402" s="263" t="s">
        <v>769</v>
      </c>
      <c r="C402" s="276" t="s">
        <v>2118</v>
      </c>
      <c r="D402" s="273" t="s">
        <v>156</v>
      </c>
      <c r="E402" s="257">
        <v>189.9203337573401</v>
      </c>
      <c r="G402" s="237"/>
    </row>
    <row r="403" spans="2:7" s="160" customFormat="1" ht="15" customHeight="1">
      <c r="B403" s="264" t="s">
        <v>767</v>
      </c>
      <c r="C403" s="277" t="s">
        <v>2119</v>
      </c>
      <c r="D403" s="273" t="s">
        <v>2</v>
      </c>
      <c r="E403" s="257">
        <v>61.311499686413804</v>
      </c>
      <c r="G403" s="237"/>
    </row>
    <row r="404" spans="2:7" s="160" customFormat="1" ht="15" customHeight="1">
      <c r="B404" s="263" t="s">
        <v>765</v>
      </c>
      <c r="C404" s="276" t="s">
        <v>2120</v>
      </c>
      <c r="D404" s="273" t="s">
        <v>156</v>
      </c>
      <c r="E404" s="257">
        <v>195.01392511064515</v>
      </c>
      <c r="G404" s="237"/>
    </row>
    <row r="405" spans="2:7" s="160" customFormat="1" ht="15" customHeight="1">
      <c r="B405" s="264" t="s">
        <v>763</v>
      </c>
      <c r="C405" s="277" t="s">
        <v>2333</v>
      </c>
      <c r="D405" s="273" t="s">
        <v>2</v>
      </c>
      <c r="E405" s="257">
        <v>1776.6716241056422</v>
      </c>
      <c r="G405" s="237"/>
    </row>
    <row r="406" spans="2:7" s="160" customFormat="1" ht="15" customHeight="1">
      <c r="B406" s="264" t="s">
        <v>761</v>
      </c>
      <c r="C406" s="277" t="s">
        <v>2121</v>
      </c>
      <c r="D406" s="273" t="s">
        <v>156</v>
      </c>
      <c r="E406" s="257">
        <v>45.216435358940011</v>
      </c>
      <c r="G406" s="237"/>
    </row>
    <row r="407" spans="2:7" s="160" customFormat="1" ht="15" customHeight="1">
      <c r="B407" s="264" t="s">
        <v>782</v>
      </c>
      <c r="C407" s="277" t="s">
        <v>2122</v>
      </c>
      <c r="D407" s="273" t="s">
        <v>156</v>
      </c>
      <c r="E407" s="257">
        <v>111.2205238893679</v>
      </c>
      <c r="G407" s="237"/>
    </row>
    <row r="408" spans="2:7" s="160" customFormat="1" ht="15" customHeight="1">
      <c r="B408" s="264" t="s">
        <v>746</v>
      </c>
      <c r="C408" s="277" t="s">
        <v>2123</v>
      </c>
      <c r="D408" s="273" t="s">
        <v>153</v>
      </c>
      <c r="E408" s="257">
        <v>12.929534430357545</v>
      </c>
      <c r="G408" s="237"/>
    </row>
    <row r="409" spans="2:7" s="160" customFormat="1" ht="15" customHeight="1">
      <c r="B409" s="264" t="s">
        <v>785</v>
      </c>
      <c r="C409" s="277" t="s">
        <v>2124</v>
      </c>
      <c r="D409" s="273" t="s">
        <v>156</v>
      </c>
      <c r="E409" s="257">
        <v>197.19595993357925</v>
      </c>
      <c r="G409" s="237"/>
    </row>
    <row r="410" spans="2:7" s="160" customFormat="1" ht="15" customHeight="1">
      <c r="B410" s="264" t="s">
        <v>774</v>
      </c>
      <c r="C410" s="277" t="s">
        <v>2125</v>
      </c>
      <c r="D410" s="273" t="s">
        <v>156</v>
      </c>
      <c r="E410" s="257">
        <v>102.87035111382203</v>
      </c>
      <c r="G410" s="237"/>
    </row>
    <row r="411" spans="2:7" s="160" customFormat="1" ht="15" customHeight="1">
      <c r="B411" s="264" t="s">
        <v>759</v>
      </c>
      <c r="C411" s="277" t="s">
        <v>2126</v>
      </c>
      <c r="D411" s="273" t="s">
        <v>156</v>
      </c>
      <c r="E411" s="257">
        <v>164.48192435010114</v>
      </c>
      <c r="G411" s="237"/>
    </row>
    <row r="412" spans="2:7" s="160" customFormat="1" ht="15" customHeight="1">
      <c r="B412" s="264" t="s">
        <v>801</v>
      </c>
      <c r="C412" s="277" t="s">
        <v>2127</v>
      </c>
      <c r="D412" s="273" t="s">
        <v>156</v>
      </c>
      <c r="E412" s="257">
        <v>60.535519491450515</v>
      </c>
      <c r="G412" s="237"/>
    </row>
    <row r="413" spans="2:7" s="160" customFormat="1" ht="15" customHeight="1">
      <c r="B413" s="264" t="s">
        <v>799</v>
      </c>
      <c r="C413" s="277" t="s">
        <v>2128</v>
      </c>
      <c r="D413" s="273" t="s">
        <v>2</v>
      </c>
      <c r="E413" s="257">
        <v>10.296354565514823</v>
      </c>
      <c r="G413" s="237"/>
    </row>
    <row r="414" spans="2:7" s="160" customFormat="1" ht="15" customHeight="1">
      <c r="B414" s="263" t="s">
        <v>1342</v>
      </c>
      <c r="C414" s="276" t="s">
        <v>2129</v>
      </c>
      <c r="D414" s="273" t="s">
        <v>156</v>
      </c>
      <c r="E414" s="257">
        <v>145.34867042157308</v>
      </c>
      <c r="G414" s="237"/>
    </row>
    <row r="415" spans="2:7" s="160" customFormat="1" ht="15" customHeight="1">
      <c r="B415" s="263" t="s">
        <v>797</v>
      </c>
      <c r="C415" s="276" t="s">
        <v>2130</v>
      </c>
      <c r="D415" s="273" t="s">
        <v>2</v>
      </c>
      <c r="E415" s="257">
        <v>32.384300385608185</v>
      </c>
      <c r="G415" s="237"/>
    </row>
    <row r="416" spans="2:7" s="160" customFormat="1" ht="15" customHeight="1">
      <c r="B416" s="263" t="s">
        <v>795</v>
      </c>
      <c r="C416" s="276" t="s">
        <v>2131</v>
      </c>
      <c r="D416" s="273" t="s">
        <v>2</v>
      </c>
      <c r="E416" s="257">
        <v>88.091518654218802</v>
      </c>
      <c r="G416" s="237"/>
    </row>
    <row r="417" spans="2:7" s="160" customFormat="1" ht="15" customHeight="1">
      <c r="B417" s="263" t="s">
        <v>793</v>
      </c>
      <c r="C417" s="276" t="s">
        <v>2334</v>
      </c>
      <c r="D417" s="273" t="s">
        <v>2</v>
      </c>
      <c r="E417" s="257">
        <v>107.5326820545795</v>
      </c>
      <c r="G417" s="237"/>
    </row>
    <row r="418" spans="2:7" s="160" customFormat="1" ht="15" customHeight="1">
      <c r="B418" s="263" t="s">
        <v>757</v>
      </c>
      <c r="C418" s="276" t="s">
        <v>2132</v>
      </c>
      <c r="D418" s="273" t="s">
        <v>156</v>
      </c>
      <c r="E418" s="257">
        <v>154.16486055154655</v>
      </c>
      <c r="G418" s="237"/>
    </row>
    <row r="419" spans="2:7" s="160" customFormat="1" ht="15" customHeight="1">
      <c r="B419" s="263" t="s">
        <v>755</v>
      </c>
      <c r="C419" s="276" t="s">
        <v>2133</v>
      </c>
      <c r="D419" s="273" t="s">
        <v>2</v>
      </c>
      <c r="E419" s="257">
        <v>1651.3085231917019</v>
      </c>
      <c r="G419" s="237"/>
    </row>
    <row r="420" spans="2:7" s="160" customFormat="1" ht="15" customHeight="1">
      <c r="B420" s="264" t="s">
        <v>753</v>
      </c>
      <c r="C420" s="277" t="s">
        <v>2134</v>
      </c>
      <c r="D420" s="273" t="s">
        <v>2</v>
      </c>
      <c r="E420" s="257">
        <v>776.90091808488421</v>
      </c>
      <c r="G420" s="237"/>
    </row>
    <row r="421" spans="2:7" s="160" customFormat="1" ht="15" customHeight="1">
      <c r="B421" s="264" t="s">
        <v>751</v>
      </c>
      <c r="C421" s="277" t="s">
        <v>2135</v>
      </c>
      <c r="D421" s="273" t="s">
        <v>2</v>
      </c>
      <c r="E421" s="257">
        <v>774.1854667589995</v>
      </c>
      <c r="G421" s="237"/>
    </row>
    <row r="422" spans="2:7" s="160" customFormat="1" ht="15" customHeight="1">
      <c r="B422" s="264" t="s">
        <v>742</v>
      </c>
      <c r="C422" s="277" t="s">
        <v>2136</v>
      </c>
      <c r="D422" s="273" t="s">
        <v>2</v>
      </c>
      <c r="E422" s="257">
        <v>217.41720980092222</v>
      </c>
      <c r="G422" s="237"/>
    </row>
    <row r="423" spans="2:7" s="160" customFormat="1" ht="15" customHeight="1">
      <c r="B423" s="264" t="s">
        <v>740</v>
      </c>
      <c r="C423" s="277" t="s">
        <v>2137</v>
      </c>
      <c r="D423" s="273" t="s">
        <v>2</v>
      </c>
      <c r="E423" s="257">
        <v>169.18903428915783</v>
      </c>
      <c r="G423" s="237"/>
    </row>
    <row r="424" spans="2:7" s="160" customFormat="1" ht="15" customHeight="1">
      <c r="B424" s="264" t="s">
        <v>736</v>
      </c>
      <c r="C424" s="277" t="s">
        <v>2138</v>
      </c>
      <c r="D424" s="273" t="s">
        <v>2</v>
      </c>
      <c r="E424" s="257">
        <v>320.32781765929104</v>
      </c>
      <c r="G424" s="237"/>
    </row>
    <row r="425" spans="2:7" s="160" customFormat="1" ht="15" customHeight="1">
      <c r="B425" s="264" t="s">
        <v>734</v>
      </c>
      <c r="C425" s="277" t="s">
        <v>2139</v>
      </c>
      <c r="D425" s="273" t="s">
        <v>2</v>
      </c>
      <c r="E425" s="257">
        <v>540.73801344397441</v>
      </c>
      <c r="G425" s="237"/>
    </row>
    <row r="426" spans="2:7" s="160" customFormat="1" ht="15" customHeight="1">
      <c r="B426" s="264" t="s">
        <v>731</v>
      </c>
      <c r="C426" s="277" t="s">
        <v>2140</v>
      </c>
      <c r="D426" s="273" t="s">
        <v>2</v>
      </c>
      <c r="E426" s="257">
        <v>713.72416747188583</v>
      </c>
      <c r="G426" s="237"/>
    </row>
    <row r="427" spans="2:7" s="160" customFormat="1" ht="15" customHeight="1">
      <c r="B427" s="264" t="s">
        <v>729</v>
      </c>
      <c r="C427" s="277" t="s">
        <v>2141</v>
      </c>
      <c r="D427" s="273" t="s">
        <v>2</v>
      </c>
      <c r="E427" s="257">
        <v>2324.2340062737526</v>
      </c>
      <c r="G427" s="237"/>
    </row>
    <row r="428" spans="2:7" s="160" customFormat="1" ht="15" customHeight="1">
      <c r="B428" s="264" t="s">
        <v>727</v>
      </c>
      <c r="C428" s="277" t="s">
        <v>2142</v>
      </c>
      <c r="D428" s="273" t="s">
        <v>2</v>
      </c>
      <c r="E428" s="257">
        <v>2501.0896636414718</v>
      </c>
      <c r="G428" s="237"/>
    </row>
    <row r="429" spans="2:7" s="160" customFormat="1" ht="15" customHeight="1">
      <c r="B429" s="264" t="s">
        <v>725</v>
      </c>
      <c r="C429" s="277" t="s">
        <v>2143</v>
      </c>
      <c r="D429" s="273" t="s">
        <v>2</v>
      </c>
      <c r="E429" s="257">
        <v>4000.8312309900984</v>
      </c>
      <c r="G429" s="237"/>
    </row>
    <row r="430" spans="2:7" s="160" customFormat="1" ht="15" customHeight="1">
      <c r="B430" s="264" t="s">
        <v>721</v>
      </c>
      <c r="C430" s="277" t="s">
        <v>2335</v>
      </c>
      <c r="D430" s="273" t="s">
        <v>4</v>
      </c>
      <c r="E430" s="257">
        <v>14.025960677782365</v>
      </c>
      <c r="G430" s="237"/>
    </row>
    <row r="431" spans="2:7" s="160" customFormat="1" ht="15" customHeight="1">
      <c r="B431" s="264" t="s">
        <v>719</v>
      </c>
      <c r="C431" s="277" t="s">
        <v>2145</v>
      </c>
      <c r="D431" s="273" t="s">
        <v>4</v>
      </c>
      <c r="E431" s="257">
        <v>57.11962325699173</v>
      </c>
      <c r="G431" s="237"/>
    </row>
    <row r="432" spans="2:7" s="160" customFormat="1" ht="15" customHeight="1">
      <c r="B432" s="264" t="s">
        <v>717</v>
      </c>
      <c r="C432" s="277" t="s">
        <v>2146</v>
      </c>
      <c r="D432" s="273" t="s">
        <v>4</v>
      </c>
      <c r="E432" s="257">
        <v>95.249765834667031</v>
      </c>
      <c r="G432" s="237"/>
    </row>
    <row r="433" spans="2:7" s="160" customFormat="1" ht="15" customHeight="1">
      <c r="B433" s="264" t="s">
        <v>715</v>
      </c>
      <c r="C433" s="277" t="s">
        <v>2147</v>
      </c>
      <c r="D433" s="273" t="s">
        <v>4</v>
      </c>
      <c r="E433" s="257">
        <v>138.24882730773857</v>
      </c>
      <c r="G433" s="237"/>
    </row>
    <row r="434" spans="2:7" s="160" customFormat="1" ht="15" customHeight="1">
      <c r="B434" s="264" t="s">
        <v>713</v>
      </c>
      <c r="C434" s="277" t="s">
        <v>2148</v>
      </c>
      <c r="D434" s="273" t="s">
        <v>4</v>
      </c>
      <c r="E434" s="257">
        <v>202.63010452589708</v>
      </c>
      <c r="G434" s="237"/>
    </row>
    <row r="435" spans="2:7" s="160" customFormat="1" ht="15" customHeight="1">
      <c r="B435" s="264" t="s">
        <v>711</v>
      </c>
      <c r="C435" s="277" t="s">
        <v>2149</v>
      </c>
      <c r="D435" s="273" t="s">
        <v>4</v>
      </c>
      <c r="E435" s="257">
        <v>199.82786541096627</v>
      </c>
      <c r="G435" s="237"/>
    </row>
    <row r="436" spans="2:7" s="160" customFormat="1" ht="15" customHeight="1">
      <c r="B436" s="264" t="s">
        <v>706</v>
      </c>
      <c r="C436" s="277" t="s">
        <v>2150</v>
      </c>
      <c r="D436" s="273" t="s">
        <v>2</v>
      </c>
      <c r="E436" s="257">
        <v>114.21555382738308</v>
      </c>
      <c r="G436" s="237"/>
    </row>
    <row r="437" spans="2:7" s="160" customFormat="1" ht="15" customHeight="1">
      <c r="B437" s="264" t="s">
        <v>709</v>
      </c>
      <c r="C437" s="277" t="s">
        <v>2151</v>
      </c>
      <c r="D437" s="273" t="s">
        <v>4</v>
      </c>
      <c r="E437" s="257">
        <v>293.83466082342835</v>
      </c>
      <c r="G437" s="237"/>
    </row>
    <row r="438" spans="2:7" s="160" customFormat="1" ht="15" customHeight="1">
      <c r="B438" s="264" t="s">
        <v>704</v>
      </c>
      <c r="C438" s="277" t="s">
        <v>2152</v>
      </c>
      <c r="D438" s="273" t="s">
        <v>2</v>
      </c>
      <c r="E438" s="257">
        <v>172.16301420651692</v>
      </c>
      <c r="G438" s="237"/>
    </row>
    <row r="439" spans="2:7" s="160" customFormat="1" ht="15" customHeight="1">
      <c r="B439" s="264" t="s">
        <v>702</v>
      </c>
      <c r="C439" s="277" t="s">
        <v>2153</v>
      </c>
      <c r="D439" s="273" t="s">
        <v>2</v>
      </c>
      <c r="E439" s="257">
        <v>459.33753585145945</v>
      </c>
      <c r="G439" s="237"/>
    </row>
    <row r="440" spans="2:7" s="160" customFormat="1" ht="15" customHeight="1">
      <c r="B440" s="264" t="s">
        <v>639</v>
      </c>
      <c r="C440" s="277" t="s">
        <v>2154</v>
      </c>
      <c r="D440" s="273" t="s">
        <v>2</v>
      </c>
      <c r="E440" s="257">
        <v>5037.5147838948405</v>
      </c>
      <c r="G440" s="237"/>
    </row>
    <row r="441" spans="2:7" s="160" customFormat="1" ht="15" customHeight="1">
      <c r="B441" s="264" t="s">
        <v>700</v>
      </c>
      <c r="C441" s="277" t="s">
        <v>2155</v>
      </c>
      <c r="D441" s="273" t="s">
        <v>2</v>
      </c>
      <c r="E441" s="257">
        <v>350.58406064612296</v>
      </c>
      <c r="G441" s="237"/>
    </row>
    <row r="442" spans="2:7" s="160" customFormat="1" ht="15" customHeight="1">
      <c r="B442" s="264" t="s">
        <v>698</v>
      </c>
      <c r="C442" s="277" t="s">
        <v>2156</v>
      </c>
      <c r="D442" s="273" t="s">
        <v>2</v>
      </c>
      <c r="E442" s="257">
        <v>333.99004871480327</v>
      </c>
      <c r="G442" s="237"/>
    </row>
    <row r="443" spans="2:7" s="160" customFormat="1" ht="15" customHeight="1">
      <c r="B443" s="264" t="s">
        <v>2449</v>
      </c>
      <c r="C443" s="277" t="s">
        <v>2450</v>
      </c>
      <c r="D443" s="273" t="s">
        <v>4</v>
      </c>
      <c r="E443" s="257">
        <v>55.619930555555563</v>
      </c>
      <c r="G443" s="237"/>
    </row>
    <row r="444" spans="2:7" s="160" customFormat="1" ht="15" customHeight="1">
      <c r="B444" s="264" t="s">
        <v>2451</v>
      </c>
      <c r="C444" s="277" t="s">
        <v>2452</v>
      </c>
      <c r="D444" s="273" t="s">
        <v>4</v>
      </c>
      <c r="E444" s="257">
        <v>78.052152777777792</v>
      </c>
      <c r="G444" s="237"/>
    </row>
    <row r="445" spans="2:7" s="160" customFormat="1" ht="15" customHeight="1">
      <c r="B445" s="264" t="s">
        <v>2453</v>
      </c>
      <c r="C445" s="277" t="s">
        <v>2454</v>
      </c>
      <c r="D445" s="273" t="s">
        <v>4</v>
      </c>
      <c r="E445" s="257">
        <v>74.114374999999995</v>
      </c>
      <c r="G445" s="237"/>
    </row>
    <row r="446" spans="2:7" s="160" customFormat="1" ht="15" customHeight="1">
      <c r="B446" s="264" t="s">
        <v>2455</v>
      </c>
      <c r="C446" s="277" t="s">
        <v>2456</v>
      </c>
      <c r="D446" s="273" t="s">
        <v>4</v>
      </c>
      <c r="E446" s="257">
        <v>106.61411458333335</v>
      </c>
      <c r="G446" s="237"/>
    </row>
    <row r="447" spans="2:7" s="160" customFormat="1" ht="15" customHeight="1">
      <c r="B447" s="264" t="s">
        <v>696</v>
      </c>
      <c r="C447" s="277" t="s">
        <v>2157</v>
      </c>
      <c r="D447" s="273" t="s">
        <v>4</v>
      </c>
      <c r="E447" s="257">
        <v>622.36978060085789</v>
      </c>
      <c r="G447" s="237"/>
    </row>
    <row r="448" spans="2:7" s="160" customFormat="1" ht="15" customHeight="1">
      <c r="B448" s="264" t="s">
        <v>694</v>
      </c>
      <c r="C448" s="277" t="s">
        <v>2158</v>
      </c>
      <c r="D448" s="273" t="s">
        <v>4</v>
      </c>
      <c r="E448" s="257">
        <v>679.41842333878174</v>
      </c>
      <c r="G448" s="237"/>
    </row>
    <row r="449" spans="2:7" s="160" customFormat="1" ht="15" customHeight="1">
      <c r="B449" s="264" t="s">
        <v>692</v>
      </c>
      <c r="C449" s="277" t="s">
        <v>2159</v>
      </c>
      <c r="D449" s="273" t="s">
        <v>4</v>
      </c>
      <c r="E449" s="257">
        <v>1139.0804741802306</v>
      </c>
      <c r="G449" s="237"/>
    </row>
    <row r="450" spans="2:7" s="160" customFormat="1" ht="15" customHeight="1">
      <c r="B450" s="264" t="s">
        <v>690</v>
      </c>
      <c r="C450" s="277" t="s">
        <v>2160</v>
      </c>
      <c r="D450" s="273" t="s">
        <v>4</v>
      </c>
      <c r="E450" s="257">
        <v>1385.8030529868477</v>
      </c>
      <c r="G450" s="237"/>
    </row>
    <row r="451" spans="2:7" s="160" customFormat="1" ht="15" customHeight="1">
      <c r="B451" s="264" t="s">
        <v>688</v>
      </c>
      <c r="C451" s="277" t="s">
        <v>2161</v>
      </c>
      <c r="D451" s="273" t="s">
        <v>4</v>
      </c>
      <c r="E451" s="257">
        <v>1717.769082147822</v>
      </c>
      <c r="G451" s="237"/>
    </row>
    <row r="452" spans="2:7" s="160" customFormat="1" ht="15" customHeight="1">
      <c r="B452" s="263" t="s">
        <v>686</v>
      </c>
      <c r="C452" s="276" t="s">
        <v>2162</v>
      </c>
      <c r="D452" s="273" t="s">
        <v>4</v>
      </c>
      <c r="E452" s="257">
        <v>2804.4830137111153</v>
      </c>
      <c r="G452" s="237"/>
    </row>
    <row r="453" spans="2:7" s="160" customFormat="1" ht="15" customHeight="1">
      <c r="B453" s="264" t="s">
        <v>630</v>
      </c>
      <c r="C453" s="277" t="s">
        <v>2163</v>
      </c>
      <c r="D453" s="273" t="s">
        <v>2</v>
      </c>
      <c r="E453" s="257">
        <v>2225.0199389819868</v>
      </c>
      <c r="G453" s="237"/>
    </row>
    <row r="454" spans="2:7" s="160" customFormat="1" ht="15" customHeight="1">
      <c r="B454" s="264" t="s">
        <v>635</v>
      </c>
      <c r="C454" s="277" t="s">
        <v>2164</v>
      </c>
      <c r="D454" s="273" t="s">
        <v>4</v>
      </c>
      <c r="E454" s="257">
        <v>222.7682441065518</v>
      </c>
      <c r="G454" s="237"/>
    </row>
    <row r="455" spans="2:7" s="160" customFormat="1" ht="15" customHeight="1">
      <c r="B455" s="264" t="s">
        <v>598</v>
      </c>
      <c r="C455" s="277" t="s">
        <v>2165</v>
      </c>
      <c r="D455" s="273" t="s">
        <v>2</v>
      </c>
      <c r="E455" s="257">
        <v>9769.6664263285475</v>
      </c>
      <c r="G455" s="237"/>
    </row>
    <row r="456" spans="2:7" s="160" customFormat="1" ht="15" customHeight="1">
      <c r="B456" s="264" t="s">
        <v>596</v>
      </c>
      <c r="C456" s="277" t="s">
        <v>2166</v>
      </c>
      <c r="D456" s="273" t="s">
        <v>2</v>
      </c>
      <c r="E456" s="257">
        <v>10136.156054959418</v>
      </c>
      <c r="G456" s="237"/>
    </row>
    <row r="457" spans="2:7" s="160" customFormat="1" ht="15" customHeight="1">
      <c r="B457" s="264" t="s">
        <v>612</v>
      </c>
      <c r="C457" s="277" t="s">
        <v>2167</v>
      </c>
      <c r="D457" s="273" t="s">
        <v>2</v>
      </c>
      <c r="E457" s="257">
        <v>40202.457818985415</v>
      </c>
      <c r="G457" s="237"/>
    </row>
    <row r="458" spans="2:7" s="160" customFormat="1" ht="15" customHeight="1">
      <c r="B458" s="264" t="s">
        <v>610</v>
      </c>
      <c r="C458" s="277" t="s">
        <v>2168</v>
      </c>
      <c r="D458" s="273" t="s">
        <v>2</v>
      </c>
      <c r="E458" s="257">
        <v>34572.00337825359</v>
      </c>
      <c r="G458" s="237"/>
    </row>
    <row r="459" spans="2:7" s="160" customFormat="1" ht="15" customHeight="1">
      <c r="B459" s="264" t="s">
        <v>573</v>
      </c>
      <c r="C459" s="277" t="s">
        <v>2169</v>
      </c>
      <c r="D459" s="273" t="s">
        <v>2</v>
      </c>
      <c r="E459" s="257">
        <v>937.83103659644053</v>
      </c>
      <c r="G459" s="237"/>
    </row>
    <row r="460" spans="2:7" s="160" customFormat="1" ht="15" customHeight="1">
      <c r="B460" s="263" t="s">
        <v>571</v>
      </c>
      <c r="C460" s="276" t="s">
        <v>2170</v>
      </c>
      <c r="D460" s="273" t="s">
        <v>2</v>
      </c>
      <c r="E460" s="257">
        <v>570.79206710449319</v>
      </c>
      <c r="G460" s="237"/>
    </row>
    <row r="461" spans="2:7" s="160" customFormat="1" ht="15" customHeight="1">
      <c r="B461" s="264" t="s">
        <v>593</v>
      </c>
      <c r="C461" s="277" t="s">
        <v>2172</v>
      </c>
      <c r="D461" s="273" t="s">
        <v>2</v>
      </c>
      <c r="E461" s="257">
        <v>2800.9617930405711</v>
      </c>
      <c r="G461" s="237"/>
    </row>
    <row r="462" spans="2:7" s="160" customFormat="1" ht="15" customHeight="1">
      <c r="B462" s="264" t="s">
        <v>620</v>
      </c>
      <c r="C462" s="277" t="s">
        <v>2174</v>
      </c>
      <c r="D462" s="273" t="s">
        <v>4</v>
      </c>
      <c r="E462" s="257">
        <v>247.49603073803237</v>
      </c>
      <c r="G462" s="237"/>
    </row>
    <row r="463" spans="2:7" s="160" customFormat="1" ht="15" customHeight="1">
      <c r="B463" s="264" t="s">
        <v>607</v>
      </c>
      <c r="C463" s="277" t="s">
        <v>2175</v>
      </c>
      <c r="D463" s="273" t="s">
        <v>4</v>
      </c>
      <c r="E463" s="257">
        <v>75.085980515543611</v>
      </c>
      <c r="G463" s="237"/>
    </row>
    <row r="464" spans="2:7" s="160" customFormat="1" ht="15" customHeight="1">
      <c r="B464" s="263" t="s">
        <v>618</v>
      </c>
      <c r="C464" s="276" t="s">
        <v>2176</v>
      </c>
      <c r="D464" s="273" t="s">
        <v>4</v>
      </c>
      <c r="E464" s="257">
        <v>30.449685474376466</v>
      </c>
      <c r="G464" s="237"/>
    </row>
    <row r="465" spans="2:7" s="160" customFormat="1" ht="15" customHeight="1">
      <c r="B465" s="264" t="s">
        <v>605</v>
      </c>
      <c r="C465" s="277" t="s">
        <v>2177</v>
      </c>
      <c r="D465" s="273" t="s">
        <v>4</v>
      </c>
      <c r="E465" s="257">
        <v>221.49501150121412</v>
      </c>
      <c r="G465" s="237"/>
    </row>
    <row r="466" spans="2:7" s="160" customFormat="1" ht="15" customHeight="1">
      <c r="B466" s="264" t="s">
        <v>603</v>
      </c>
      <c r="C466" s="277" t="s">
        <v>2178</v>
      </c>
      <c r="D466" s="273" t="s">
        <v>4</v>
      </c>
      <c r="E466" s="257">
        <v>102.19274729030506</v>
      </c>
      <c r="G466" s="237"/>
    </row>
    <row r="467" spans="2:7" s="160" customFormat="1" ht="15" customHeight="1">
      <c r="B467" s="264" t="s">
        <v>601</v>
      </c>
      <c r="C467" s="277" t="s">
        <v>2179</v>
      </c>
      <c r="D467" s="273" t="s">
        <v>2</v>
      </c>
      <c r="E467" s="257">
        <v>141.31127828358439</v>
      </c>
      <c r="G467" s="237"/>
    </row>
    <row r="468" spans="2:7" s="160" customFormat="1" ht="15" customHeight="1">
      <c r="B468" s="264" t="s">
        <v>565</v>
      </c>
      <c r="C468" s="277" t="s">
        <v>2180</v>
      </c>
      <c r="D468" s="273" t="s">
        <v>2</v>
      </c>
      <c r="E468" s="257">
        <v>216401.66362283452</v>
      </c>
      <c r="G468" s="237"/>
    </row>
    <row r="469" spans="2:7" s="160" customFormat="1" ht="15" customHeight="1">
      <c r="B469" s="264" t="s">
        <v>623</v>
      </c>
      <c r="C469" s="277" t="s">
        <v>2181</v>
      </c>
      <c r="D469" s="273" t="s">
        <v>2</v>
      </c>
      <c r="E469" s="257">
        <v>5262.4397909376585</v>
      </c>
      <c r="G469" s="237"/>
    </row>
    <row r="470" spans="2:7" s="160" customFormat="1" ht="15" customHeight="1">
      <c r="B470" s="264" t="s">
        <v>626</v>
      </c>
      <c r="C470" s="277" t="s">
        <v>2182</v>
      </c>
      <c r="D470" s="273" t="s">
        <v>2</v>
      </c>
      <c r="E470" s="257">
        <v>303.00284191805491</v>
      </c>
      <c r="G470" s="237"/>
    </row>
    <row r="471" spans="2:7" s="160" customFormat="1" ht="15" customHeight="1">
      <c r="B471" s="264" t="s">
        <v>568</v>
      </c>
      <c r="C471" s="277" t="s">
        <v>2183</v>
      </c>
      <c r="D471" s="273" t="s">
        <v>2</v>
      </c>
      <c r="E471" s="257">
        <v>2666.9656443208446</v>
      </c>
      <c r="G471" s="237"/>
    </row>
    <row r="472" spans="2:7" s="160" customFormat="1" ht="15" customHeight="1">
      <c r="B472" s="264" t="s">
        <v>585</v>
      </c>
      <c r="C472" s="277" t="s">
        <v>2184</v>
      </c>
      <c r="D472" s="273" t="s">
        <v>2</v>
      </c>
      <c r="E472" s="257">
        <v>415.98886188094946</v>
      </c>
      <c r="G472" s="237"/>
    </row>
    <row r="473" spans="2:7" s="160" customFormat="1" ht="15" customHeight="1">
      <c r="B473" s="264" t="s">
        <v>2337</v>
      </c>
      <c r="C473" s="277" t="s">
        <v>2336</v>
      </c>
      <c r="D473" s="273" t="s">
        <v>2</v>
      </c>
      <c r="E473" s="257">
        <v>270.84987369446219</v>
      </c>
      <c r="G473" s="237"/>
    </row>
    <row r="474" spans="2:7" s="160" customFormat="1" ht="15" customHeight="1">
      <c r="B474" s="264" t="s">
        <v>615</v>
      </c>
      <c r="C474" s="277" t="s">
        <v>2185</v>
      </c>
      <c r="D474" s="273" t="s">
        <v>2</v>
      </c>
      <c r="E474" s="257">
        <v>3494.3984068011232</v>
      </c>
      <c r="G474" s="237"/>
    </row>
    <row r="475" spans="2:7" s="160" customFormat="1" ht="15" customHeight="1">
      <c r="B475" s="264" t="s">
        <v>590</v>
      </c>
      <c r="C475" s="277" t="s">
        <v>2186</v>
      </c>
      <c r="D475" s="273" t="s">
        <v>2</v>
      </c>
      <c r="E475" s="257">
        <v>3275.1551581201002</v>
      </c>
      <c r="G475" s="237"/>
    </row>
    <row r="476" spans="2:7" s="160" customFormat="1" ht="15" customHeight="1">
      <c r="B476" s="264" t="s">
        <v>582</v>
      </c>
      <c r="C476" s="277" t="s">
        <v>2457</v>
      </c>
      <c r="D476" s="273" t="s">
        <v>2</v>
      </c>
      <c r="E476" s="257">
        <v>1453.5768950921165</v>
      </c>
      <c r="G476" s="237"/>
    </row>
    <row r="477" spans="2:7" s="160" customFormat="1" ht="15" customHeight="1">
      <c r="B477" s="264" t="s">
        <v>580</v>
      </c>
      <c r="C477" s="277" t="s">
        <v>2187</v>
      </c>
      <c r="D477" s="273" t="s">
        <v>2</v>
      </c>
      <c r="E477" s="257">
        <v>2571.9587319074435</v>
      </c>
      <c r="G477" s="237"/>
    </row>
    <row r="478" spans="2:7" s="160" customFormat="1" ht="15" customHeight="1">
      <c r="B478" s="264" t="s">
        <v>578</v>
      </c>
      <c r="C478" s="277" t="s">
        <v>2458</v>
      </c>
      <c r="D478" s="273" t="s">
        <v>0</v>
      </c>
      <c r="E478" s="257">
        <v>27.624324674854098</v>
      </c>
      <c r="G478" s="237"/>
    </row>
    <row r="479" spans="2:7" s="160" customFormat="1" ht="15" customHeight="1">
      <c r="B479" s="263" t="s">
        <v>576</v>
      </c>
      <c r="C479" s="276" t="s">
        <v>2459</v>
      </c>
      <c r="D479" s="273" t="s">
        <v>2</v>
      </c>
      <c r="E479" s="257">
        <v>227.35733913896956</v>
      </c>
      <c r="G479" s="237"/>
    </row>
    <row r="480" spans="2:7" s="160" customFormat="1" ht="15" customHeight="1">
      <c r="B480" s="264" t="s">
        <v>561</v>
      </c>
      <c r="C480" s="277" t="s">
        <v>2188</v>
      </c>
      <c r="D480" s="273" t="s">
        <v>2</v>
      </c>
      <c r="E480" s="257">
        <v>120.33127322946916</v>
      </c>
      <c r="G480" s="237"/>
    </row>
    <row r="481" spans="2:7" s="160" customFormat="1" ht="15" customHeight="1">
      <c r="B481" s="264" t="s">
        <v>559</v>
      </c>
      <c r="C481" s="277" t="s">
        <v>2189</v>
      </c>
      <c r="D481" s="273" t="s">
        <v>2</v>
      </c>
      <c r="E481" s="257">
        <v>123.83606759537605</v>
      </c>
      <c r="G481" s="237"/>
    </row>
    <row r="482" spans="2:7" s="160" customFormat="1" ht="15" customHeight="1">
      <c r="B482" s="264" t="s">
        <v>549</v>
      </c>
      <c r="C482" s="277" t="s">
        <v>2190</v>
      </c>
      <c r="D482" s="273" t="s">
        <v>4</v>
      </c>
      <c r="E482" s="257">
        <v>15.280668546618719</v>
      </c>
      <c r="G482" s="237"/>
    </row>
    <row r="483" spans="2:7" s="160" customFormat="1" ht="15" customHeight="1">
      <c r="B483" s="264" t="s">
        <v>547</v>
      </c>
      <c r="C483" s="277" t="s">
        <v>2191</v>
      </c>
      <c r="D483" s="273" t="s">
        <v>4</v>
      </c>
      <c r="E483" s="257">
        <v>63.283463897721482</v>
      </c>
      <c r="G483" s="237"/>
    </row>
    <row r="484" spans="2:7" s="160" customFormat="1" ht="15" customHeight="1">
      <c r="B484" s="264" t="s">
        <v>545</v>
      </c>
      <c r="C484" s="277" t="s">
        <v>2192</v>
      </c>
      <c r="D484" s="273" t="s">
        <v>4</v>
      </c>
      <c r="E484" s="257">
        <v>99.707335151669341</v>
      </c>
      <c r="G484" s="237"/>
    </row>
    <row r="485" spans="2:7" s="160" customFormat="1" ht="15" customHeight="1">
      <c r="B485" s="264" t="s">
        <v>557</v>
      </c>
      <c r="C485" s="277" t="s">
        <v>2193</v>
      </c>
      <c r="D485" s="273" t="s">
        <v>2</v>
      </c>
      <c r="E485" s="257">
        <v>380.24243933603844</v>
      </c>
      <c r="G485" s="237"/>
    </row>
    <row r="486" spans="2:7" s="160" customFormat="1" ht="15" customHeight="1">
      <c r="B486" s="264" t="s">
        <v>554</v>
      </c>
      <c r="C486" s="277" t="s">
        <v>2194</v>
      </c>
      <c r="D486" s="273" t="s">
        <v>2</v>
      </c>
      <c r="E486" s="257">
        <v>247.16228324833605</v>
      </c>
      <c r="G486" s="237"/>
    </row>
    <row r="487" spans="2:7" s="160" customFormat="1" ht="15" customHeight="1">
      <c r="B487" s="264" t="s">
        <v>552</v>
      </c>
      <c r="C487" s="277" t="s">
        <v>2195</v>
      </c>
      <c r="D487" s="273" t="s">
        <v>2</v>
      </c>
      <c r="E487" s="257">
        <v>244.46964351323516</v>
      </c>
      <c r="G487" s="237"/>
    </row>
    <row r="488" spans="2:7" s="160" customFormat="1" ht="15" customHeight="1">
      <c r="B488" s="264" t="s">
        <v>541</v>
      </c>
      <c r="C488" s="277" t="s">
        <v>2460</v>
      </c>
      <c r="D488" s="273" t="s">
        <v>3</v>
      </c>
      <c r="E488" s="257">
        <v>201.25944202540168</v>
      </c>
      <c r="G488" s="237"/>
    </row>
    <row r="489" spans="2:7" s="160" customFormat="1" ht="15" customHeight="1">
      <c r="B489" s="264" t="s">
        <v>505</v>
      </c>
      <c r="C489" s="277" t="s">
        <v>2196</v>
      </c>
      <c r="D489" s="273" t="s">
        <v>2</v>
      </c>
      <c r="E489" s="257">
        <v>2157.4929148054593</v>
      </c>
      <c r="G489" s="237"/>
    </row>
    <row r="490" spans="2:7" s="160" customFormat="1" ht="15" customHeight="1">
      <c r="B490" s="264" t="s">
        <v>503</v>
      </c>
      <c r="C490" s="277" t="s">
        <v>2197</v>
      </c>
      <c r="D490" s="273" t="s">
        <v>2</v>
      </c>
      <c r="E490" s="257">
        <v>2854.5092379144512</v>
      </c>
      <c r="G490" s="237"/>
    </row>
    <row r="491" spans="2:7" s="160" customFormat="1" ht="15" customHeight="1">
      <c r="B491" s="264" t="s">
        <v>501</v>
      </c>
      <c r="C491" s="277" t="s">
        <v>2198</v>
      </c>
      <c r="D491" s="273" t="s">
        <v>2</v>
      </c>
      <c r="E491" s="257">
        <v>3447.8158921305539</v>
      </c>
      <c r="G491" s="237"/>
    </row>
    <row r="492" spans="2:7" s="160" customFormat="1" ht="15" customHeight="1">
      <c r="B492" s="264" t="s">
        <v>499</v>
      </c>
      <c r="C492" s="277" t="s">
        <v>2199</v>
      </c>
      <c r="D492" s="273" t="s">
        <v>2</v>
      </c>
      <c r="E492" s="257">
        <v>1427.3998011683607</v>
      </c>
      <c r="G492" s="237"/>
    </row>
    <row r="493" spans="2:7" s="160" customFormat="1" ht="15" customHeight="1">
      <c r="B493" s="264" t="s">
        <v>493</v>
      </c>
      <c r="C493" s="277" t="s">
        <v>2200</v>
      </c>
      <c r="D493" s="273" t="s">
        <v>3</v>
      </c>
      <c r="E493" s="257">
        <v>27.714418417210684</v>
      </c>
      <c r="G493" s="237"/>
    </row>
    <row r="494" spans="2:7" s="160" customFormat="1" ht="15" customHeight="1">
      <c r="B494" s="264" t="s">
        <v>511</v>
      </c>
      <c r="C494" s="277" t="s">
        <v>2201</v>
      </c>
      <c r="D494" s="273" t="s">
        <v>2</v>
      </c>
      <c r="E494" s="257">
        <v>3453.6292184745771</v>
      </c>
      <c r="G494" s="237"/>
    </row>
    <row r="495" spans="2:7" s="160" customFormat="1" ht="15" customHeight="1">
      <c r="B495" s="264" t="s">
        <v>478</v>
      </c>
      <c r="C495" s="277" t="s">
        <v>2202</v>
      </c>
      <c r="D495" s="273" t="s">
        <v>2</v>
      </c>
      <c r="E495" s="257">
        <v>775.46912661107979</v>
      </c>
      <c r="G495" s="237"/>
    </row>
    <row r="496" spans="2:7" s="160" customFormat="1" ht="15" customHeight="1">
      <c r="B496" s="263" t="s">
        <v>532</v>
      </c>
      <c r="C496" s="276" t="s">
        <v>2203</v>
      </c>
      <c r="D496" s="273" t="s">
        <v>2</v>
      </c>
      <c r="E496" s="257">
        <v>515.42759273034881</v>
      </c>
      <c r="G496" s="237"/>
    </row>
    <row r="497" spans="2:7" s="160" customFormat="1" ht="15" customHeight="1">
      <c r="B497" s="264" t="s">
        <v>525</v>
      </c>
      <c r="C497" s="284" t="s">
        <v>2204</v>
      </c>
      <c r="D497" s="273" t="s">
        <v>489</v>
      </c>
      <c r="E497" s="257">
        <v>17094.033844552472</v>
      </c>
      <c r="G497" s="237"/>
    </row>
    <row r="498" spans="2:7" s="160" customFormat="1" ht="15" customHeight="1">
      <c r="B498" s="264" t="s">
        <v>523</v>
      </c>
      <c r="C498" s="284" t="s">
        <v>2205</v>
      </c>
      <c r="D498" s="273" t="s">
        <v>489</v>
      </c>
      <c r="E498" s="257">
        <v>13568.807594387135</v>
      </c>
      <c r="G498" s="237"/>
    </row>
    <row r="499" spans="2:7" s="160" customFormat="1" ht="15" customHeight="1">
      <c r="B499" s="264" t="s">
        <v>508</v>
      </c>
      <c r="C499" s="277" t="s">
        <v>2206</v>
      </c>
      <c r="D499" s="273" t="s">
        <v>489</v>
      </c>
      <c r="E499" s="257">
        <v>11135.744510323952</v>
      </c>
      <c r="G499" s="237"/>
    </row>
    <row r="500" spans="2:7" s="160" customFormat="1" ht="15" customHeight="1">
      <c r="B500" s="264" t="s">
        <v>520</v>
      </c>
      <c r="C500" s="277" t="s">
        <v>1751</v>
      </c>
      <c r="D500" s="273" t="s">
        <v>489</v>
      </c>
      <c r="E500" s="257">
        <v>15766.462876491109</v>
      </c>
      <c r="G500" s="237"/>
    </row>
    <row r="501" spans="2:7" s="160" customFormat="1" ht="15" customHeight="1">
      <c r="B501" s="264" t="s">
        <v>496</v>
      </c>
      <c r="C501" s="277" t="s">
        <v>2207</v>
      </c>
      <c r="D501" s="273" t="s">
        <v>4</v>
      </c>
      <c r="E501" s="257">
        <v>17464.684682904652</v>
      </c>
      <c r="G501" s="237"/>
    </row>
    <row r="502" spans="2:7" s="160" customFormat="1" ht="15" customHeight="1">
      <c r="B502" s="264" t="s">
        <v>529</v>
      </c>
      <c r="C502" s="277" t="s">
        <v>2208</v>
      </c>
      <c r="D502" s="273" t="s">
        <v>528</v>
      </c>
      <c r="E502" s="257">
        <v>0.85698590074821857</v>
      </c>
      <c r="G502" s="237"/>
    </row>
    <row r="503" spans="2:7" s="160" customFormat="1" ht="15" customHeight="1">
      <c r="B503" s="264" t="s">
        <v>486</v>
      </c>
      <c r="C503" s="277" t="s">
        <v>2209</v>
      </c>
      <c r="D503" s="273" t="s">
        <v>3</v>
      </c>
      <c r="E503" s="257">
        <v>175.22657588616244</v>
      </c>
      <c r="G503" s="237"/>
    </row>
    <row r="504" spans="2:7" s="160" customFormat="1" ht="15" customHeight="1">
      <c r="B504" s="264" t="s">
        <v>490</v>
      </c>
      <c r="C504" s="284" t="s">
        <v>2210</v>
      </c>
      <c r="D504" s="273" t="s">
        <v>489</v>
      </c>
      <c r="E504" s="257">
        <v>21994.775651774591</v>
      </c>
      <c r="G504" s="237"/>
    </row>
    <row r="505" spans="2:7" s="160" customFormat="1" ht="15" customHeight="1">
      <c r="B505" s="264" t="s">
        <v>481</v>
      </c>
      <c r="C505" s="277" t="s">
        <v>2211</v>
      </c>
      <c r="D505" s="273" t="s">
        <v>2</v>
      </c>
      <c r="E505" s="257">
        <v>156267.5920919503</v>
      </c>
      <c r="G505" s="237"/>
    </row>
    <row r="506" spans="2:7" s="160" customFormat="1" ht="15" customHeight="1">
      <c r="B506" s="264" t="s">
        <v>514</v>
      </c>
      <c r="C506" s="277" t="s">
        <v>2212</v>
      </c>
      <c r="D506" s="273" t="s">
        <v>2</v>
      </c>
      <c r="E506" s="257">
        <v>54217.850431442588</v>
      </c>
      <c r="G506" s="237"/>
    </row>
    <row r="507" spans="2:7" s="160" customFormat="1" ht="15" customHeight="1">
      <c r="B507" s="264" t="s">
        <v>517</v>
      </c>
      <c r="C507" s="277" t="s">
        <v>2213</v>
      </c>
      <c r="D507" s="273" t="s">
        <v>3</v>
      </c>
      <c r="E507" s="257">
        <v>5921.0819404515123</v>
      </c>
      <c r="G507" s="237"/>
    </row>
    <row r="508" spans="2:7" s="160" customFormat="1" ht="15" customHeight="1">
      <c r="B508" s="264" t="s">
        <v>536</v>
      </c>
      <c r="C508" s="277" t="s">
        <v>2214</v>
      </c>
      <c r="D508" s="273" t="s">
        <v>1</v>
      </c>
      <c r="E508" s="257">
        <v>495.40554932684756</v>
      </c>
      <c r="G508" s="237"/>
    </row>
    <row r="509" spans="2:7" s="160" customFormat="1" ht="15" customHeight="1">
      <c r="B509" s="264" t="s">
        <v>1772</v>
      </c>
      <c r="C509" s="277" t="s">
        <v>2215</v>
      </c>
      <c r="D509" s="273" t="s">
        <v>1</v>
      </c>
      <c r="E509" s="257">
        <v>572.267182854971</v>
      </c>
      <c r="G509" s="237"/>
    </row>
    <row r="510" spans="2:7" s="160" customFormat="1" ht="15" customHeight="1">
      <c r="B510" s="264" t="s">
        <v>484</v>
      </c>
      <c r="C510" s="277" t="s">
        <v>2216</v>
      </c>
      <c r="D510" s="273" t="s">
        <v>153</v>
      </c>
      <c r="E510" s="257">
        <v>43.262424573462937</v>
      </c>
      <c r="G510" s="237"/>
    </row>
    <row r="511" spans="2:7" s="160" customFormat="1" ht="15" customHeight="1">
      <c r="B511" s="264" t="s">
        <v>539</v>
      </c>
      <c r="C511" s="277" t="s">
        <v>1821</v>
      </c>
      <c r="D511" s="273" t="s">
        <v>3</v>
      </c>
      <c r="E511" s="257">
        <v>245.13002092093336</v>
      </c>
      <c r="G511" s="237"/>
    </row>
    <row r="512" spans="2:7" s="160" customFormat="1" ht="15" customHeight="1">
      <c r="B512" s="264" t="s">
        <v>426</v>
      </c>
      <c r="C512" s="277" t="s">
        <v>2217</v>
      </c>
      <c r="D512" s="273" t="s">
        <v>2</v>
      </c>
      <c r="E512" s="257">
        <v>154.50740968248658</v>
      </c>
      <c r="G512" s="237"/>
    </row>
    <row r="513" spans="2:7" s="160" customFormat="1" ht="15" customHeight="1">
      <c r="B513" s="264" t="s">
        <v>424</v>
      </c>
      <c r="C513" s="277" t="s">
        <v>2218</v>
      </c>
      <c r="D513" s="273" t="s">
        <v>2</v>
      </c>
      <c r="E513" s="257">
        <v>116.03138653965988</v>
      </c>
      <c r="G513" s="237"/>
    </row>
    <row r="514" spans="2:7" s="160" customFormat="1" ht="15" customHeight="1">
      <c r="B514" s="263" t="s">
        <v>471</v>
      </c>
      <c r="C514" s="276" t="s">
        <v>2219</v>
      </c>
      <c r="D514" s="273" t="s">
        <v>2</v>
      </c>
      <c r="E514" s="257">
        <v>60.292885064741256</v>
      </c>
      <c r="G514" s="237"/>
    </row>
    <row r="515" spans="2:7" s="160" customFormat="1" ht="15" customHeight="1">
      <c r="B515" s="263" t="s">
        <v>469</v>
      </c>
      <c r="C515" s="276" t="s">
        <v>2220</v>
      </c>
      <c r="D515" s="273" t="s">
        <v>2</v>
      </c>
      <c r="E515" s="257">
        <v>66.842793273337662</v>
      </c>
      <c r="G515" s="237"/>
    </row>
    <row r="516" spans="2:7" s="160" customFormat="1" ht="15" customHeight="1">
      <c r="B516" s="263" t="s">
        <v>467</v>
      </c>
      <c r="C516" s="276" t="s">
        <v>2221</v>
      </c>
      <c r="D516" s="273" t="s">
        <v>2</v>
      </c>
      <c r="E516" s="257">
        <v>96.503320225625728</v>
      </c>
      <c r="G516" s="237"/>
    </row>
    <row r="517" spans="2:7" s="160" customFormat="1" ht="15" customHeight="1">
      <c r="B517" s="263" t="s">
        <v>465</v>
      </c>
      <c r="C517" s="276" t="s">
        <v>2230</v>
      </c>
      <c r="D517" s="273" t="s">
        <v>2</v>
      </c>
      <c r="E517" s="257">
        <v>114.13714564452474</v>
      </c>
      <c r="G517" s="237"/>
    </row>
    <row r="518" spans="2:7" s="160" customFormat="1" ht="15" customHeight="1">
      <c r="B518" s="263" t="s">
        <v>463</v>
      </c>
      <c r="C518" s="276" t="s">
        <v>2231</v>
      </c>
      <c r="D518" s="273" t="s">
        <v>2</v>
      </c>
      <c r="E518" s="257">
        <v>31.131834722767945</v>
      </c>
      <c r="G518" s="237"/>
    </row>
    <row r="519" spans="2:7" s="160" customFormat="1" ht="15" customHeight="1">
      <c r="B519" s="263" t="s">
        <v>461</v>
      </c>
      <c r="C519" s="276" t="s">
        <v>2232</v>
      </c>
      <c r="D519" s="273" t="s">
        <v>2</v>
      </c>
      <c r="E519" s="257">
        <v>30.81201551821589</v>
      </c>
      <c r="G519" s="237"/>
    </row>
    <row r="520" spans="2:7" s="160" customFormat="1" ht="15" customHeight="1">
      <c r="B520" s="263" t="s">
        <v>459</v>
      </c>
      <c r="C520" s="276" t="s">
        <v>2233</v>
      </c>
      <c r="D520" s="273" t="s">
        <v>2</v>
      </c>
      <c r="E520" s="257">
        <v>20.603440497820745</v>
      </c>
      <c r="G520" s="237"/>
    </row>
    <row r="521" spans="2:7" s="160" customFormat="1" ht="15" customHeight="1">
      <c r="B521" s="263" t="s">
        <v>457</v>
      </c>
      <c r="C521" s="276" t="s">
        <v>2234</v>
      </c>
      <c r="D521" s="273" t="s">
        <v>2</v>
      </c>
      <c r="E521" s="257">
        <v>23.288550931168913</v>
      </c>
      <c r="G521" s="237"/>
    </row>
    <row r="522" spans="2:7" s="160" customFormat="1" ht="15" customHeight="1">
      <c r="B522" s="263" t="s">
        <v>455</v>
      </c>
      <c r="C522" s="276" t="s">
        <v>2235</v>
      </c>
      <c r="D522" s="273" t="s">
        <v>2</v>
      </c>
      <c r="E522" s="257">
        <v>33.485712712551816</v>
      </c>
      <c r="G522" s="237"/>
    </row>
    <row r="523" spans="2:7" s="160" customFormat="1" ht="15" customHeight="1">
      <c r="B523" s="263" t="s">
        <v>422</v>
      </c>
      <c r="C523" s="276" t="s">
        <v>2236</v>
      </c>
      <c r="D523" s="273" t="s">
        <v>2</v>
      </c>
      <c r="E523" s="257">
        <v>48.870518601345772</v>
      </c>
      <c r="G523" s="237"/>
    </row>
    <row r="524" spans="2:7" s="160" customFormat="1" ht="15" customHeight="1">
      <c r="B524" s="263" t="s">
        <v>420</v>
      </c>
      <c r="C524" s="276" t="s">
        <v>2237</v>
      </c>
      <c r="D524" s="273" t="s">
        <v>2</v>
      </c>
      <c r="E524" s="257">
        <v>93.154818911656321</v>
      </c>
      <c r="G524" s="237"/>
    </row>
    <row r="525" spans="2:7" s="160" customFormat="1" ht="15" customHeight="1">
      <c r="B525" s="264" t="s">
        <v>474</v>
      </c>
      <c r="C525" s="277" t="s">
        <v>2238</v>
      </c>
      <c r="D525" s="273" t="s">
        <v>2</v>
      </c>
      <c r="E525" s="257">
        <v>1034.3558617803333</v>
      </c>
      <c r="G525" s="237"/>
    </row>
    <row r="526" spans="2:7" s="160" customFormat="1" ht="15" customHeight="1">
      <c r="B526" s="263" t="s">
        <v>418</v>
      </c>
      <c r="C526" s="276" t="s">
        <v>2239</v>
      </c>
      <c r="D526" s="273" t="s">
        <v>2</v>
      </c>
      <c r="E526" s="257">
        <v>383.83350510098569</v>
      </c>
      <c r="G526" s="237"/>
    </row>
    <row r="527" spans="2:7" s="160" customFormat="1" ht="15" customHeight="1">
      <c r="B527" s="263" t="s">
        <v>416</v>
      </c>
      <c r="C527" s="276" t="s">
        <v>2240</v>
      </c>
      <c r="D527" s="273" t="s">
        <v>2</v>
      </c>
      <c r="E527" s="257">
        <v>920.93771501746494</v>
      </c>
      <c r="G527" s="237"/>
    </row>
    <row r="528" spans="2:7" s="160" customFormat="1" ht="15" customHeight="1">
      <c r="B528" s="263" t="s">
        <v>414</v>
      </c>
      <c r="C528" s="276" t="s">
        <v>2241</v>
      </c>
      <c r="D528" s="273" t="s">
        <v>2</v>
      </c>
      <c r="E528" s="257">
        <v>1130.1036045870935</v>
      </c>
      <c r="G528" s="237"/>
    </row>
    <row r="529" spans="2:7" s="160" customFormat="1" ht="15" customHeight="1">
      <c r="B529" s="263" t="s">
        <v>307</v>
      </c>
      <c r="C529" s="276" t="s">
        <v>2242</v>
      </c>
      <c r="D529" s="273" t="s">
        <v>2</v>
      </c>
      <c r="E529" s="257">
        <v>921.36564192033632</v>
      </c>
      <c r="G529" s="237"/>
    </row>
    <row r="530" spans="2:7" s="160" customFormat="1" ht="15" customHeight="1">
      <c r="B530" s="264" t="s">
        <v>358</v>
      </c>
      <c r="C530" s="277" t="s">
        <v>2243</v>
      </c>
      <c r="D530" s="273" t="s">
        <v>2</v>
      </c>
      <c r="E530" s="257">
        <v>1397.4392182684778</v>
      </c>
      <c r="G530" s="237"/>
    </row>
    <row r="531" spans="2:7" s="160" customFormat="1" ht="15" customHeight="1">
      <c r="B531" s="264" t="s">
        <v>310</v>
      </c>
      <c r="C531" s="277" t="s">
        <v>2244</v>
      </c>
      <c r="D531" s="273" t="s">
        <v>2</v>
      </c>
      <c r="E531" s="257">
        <v>1370.108523784929</v>
      </c>
      <c r="G531" s="237"/>
    </row>
    <row r="532" spans="2:7" s="160" customFormat="1" ht="15" customHeight="1">
      <c r="B532" s="264" t="s">
        <v>1752</v>
      </c>
      <c r="C532" s="279" t="s">
        <v>2245</v>
      </c>
      <c r="D532" s="273" t="s">
        <v>2</v>
      </c>
      <c r="E532" s="257">
        <v>134.38436559166311</v>
      </c>
      <c r="G532" s="237"/>
    </row>
    <row r="533" spans="2:7" s="160" customFormat="1" ht="15" customHeight="1">
      <c r="B533" s="263" t="s">
        <v>412</v>
      </c>
      <c r="C533" s="276" t="s">
        <v>2246</v>
      </c>
      <c r="D533" s="273" t="s">
        <v>2</v>
      </c>
      <c r="E533" s="257">
        <v>142.85278507053988</v>
      </c>
      <c r="G533" s="237"/>
    </row>
    <row r="534" spans="2:7" s="160" customFormat="1" ht="15" customHeight="1">
      <c r="B534" s="263" t="s">
        <v>410</v>
      </c>
      <c r="C534" s="276" t="s">
        <v>2247</v>
      </c>
      <c r="D534" s="273" t="s">
        <v>2</v>
      </c>
      <c r="E534" s="257">
        <v>132.77856523478394</v>
      </c>
      <c r="G534" s="237"/>
    </row>
    <row r="535" spans="2:7" s="160" customFormat="1" ht="15" customHeight="1">
      <c r="B535" s="263" t="s">
        <v>408</v>
      </c>
      <c r="C535" s="276" t="s">
        <v>2248</v>
      </c>
      <c r="D535" s="273" t="s">
        <v>2</v>
      </c>
      <c r="E535" s="257">
        <v>114.57848787901003</v>
      </c>
      <c r="G535" s="237"/>
    </row>
    <row r="536" spans="2:7" s="160" customFormat="1" ht="15" customHeight="1">
      <c r="B536" s="263" t="s">
        <v>406</v>
      </c>
      <c r="C536" s="276" t="s">
        <v>2249</v>
      </c>
      <c r="D536" s="273" t="s">
        <v>2</v>
      </c>
      <c r="E536" s="257">
        <v>42.780342508524768</v>
      </c>
      <c r="G536" s="237"/>
    </row>
    <row r="537" spans="2:7" s="160" customFormat="1" ht="15" customHeight="1">
      <c r="B537" s="263" t="s">
        <v>404</v>
      </c>
      <c r="C537" s="276" t="s">
        <v>2250</v>
      </c>
      <c r="D537" s="273" t="s">
        <v>2</v>
      </c>
      <c r="E537" s="257">
        <v>21.824106548764618</v>
      </c>
      <c r="G537" s="237"/>
    </row>
    <row r="538" spans="2:7" s="160" customFormat="1" ht="15" customHeight="1">
      <c r="B538" s="263" t="s">
        <v>402</v>
      </c>
      <c r="C538" s="276" t="s">
        <v>2251</v>
      </c>
      <c r="D538" s="273" t="s">
        <v>156</v>
      </c>
      <c r="E538" s="257">
        <v>248.07565192118275</v>
      </c>
      <c r="G538" s="237"/>
    </row>
    <row r="539" spans="2:7" s="160" customFormat="1" ht="15" customHeight="1">
      <c r="B539" s="263" t="s">
        <v>453</v>
      </c>
      <c r="C539" s="276" t="s">
        <v>2252</v>
      </c>
      <c r="D539" s="273" t="s">
        <v>4</v>
      </c>
      <c r="E539" s="257">
        <v>10.818885622876412</v>
      </c>
      <c r="G539" s="237"/>
    </row>
    <row r="540" spans="2:7" s="160" customFormat="1" ht="15" customHeight="1">
      <c r="B540" s="263" t="s">
        <v>451</v>
      </c>
      <c r="C540" s="276" t="s">
        <v>2253</v>
      </c>
      <c r="D540" s="273" t="s">
        <v>4</v>
      </c>
      <c r="E540" s="257">
        <v>23.739655409766108</v>
      </c>
      <c r="G540" s="237"/>
    </row>
    <row r="541" spans="2:7" s="160" customFormat="1" ht="15" customHeight="1">
      <c r="B541" s="263" t="s">
        <v>449</v>
      </c>
      <c r="C541" s="276" t="s">
        <v>2254</v>
      </c>
      <c r="D541" s="273" t="s">
        <v>4</v>
      </c>
      <c r="E541" s="257">
        <v>26.778478552305831</v>
      </c>
      <c r="G541" s="237"/>
    </row>
    <row r="542" spans="2:7" s="160" customFormat="1" ht="15" customHeight="1">
      <c r="B542" s="264" t="s">
        <v>447</v>
      </c>
      <c r="C542" s="277" t="s">
        <v>2255</v>
      </c>
      <c r="D542" s="273" t="s">
        <v>4</v>
      </c>
      <c r="E542" s="257">
        <v>31.771360830083122</v>
      </c>
      <c r="G542" s="237"/>
    </row>
    <row r="543" spans="2:7" s="160" customFormat="1" ht="15" customHeight="1">
      <c r="B543" s="263" t="s">
        <v>445</v>
      </c>
      <c r="C543" s="276" t="s">
        <v>2256</v>
      </c>
      <c r="D543" s="273" t="s">
        <v>4</v>
      </c>
      <c r="E543" s="257">
        <v>97.266852705030075</v>
      </c>
      <c r="G543" s="237"/>
    </row>
    <row r="544" spans="2:7" s="160" customFormat="1" ht="15" customHeight="1">
      <c r="B544" s="263" t="s">
        <v>443</v>
      </c>
      <c r="C544" s="276" t="s">
        <v>2257</v>
      </c>
      <c r="D544" s="273" t="s">
        <v>4</v>
      </c>
      <c r="E544" s="257">
        <v>123.19043948830439</v>
      </c>
      <c r="G544" s="237"/>
    </row>
    <row r="545" spans="2:7" s="160" customFormat="1" ht="15" customHeight="1">
      <c r="B545" s="263" t="s">
        <v>441</v>
      </c>
      <c r="C545" s="276" t="s">
        <v>2258</v>
      </c>
      <c r="D545" s="273" t="s">
        <v>4</v>
      </c>
      <c r="E545" s="257">
        <v>150.81314752995499</v>
      </c>
      <c r="G545" s="237"/>
    </row>
    <row r="546" spans="2:7" s="160" customFormat="1" ht="15" customHeight="1">
      <c r="B546" s="264" t="s">
        <v>439</v>
      </c>
      <c r="C546" s="277" t="s">
        <v>2259</v>
      </c>
      <c r="D546" s="273" t="s">
        <v>4</v>
      </c>
      <c r="E546" s="257">
        <v>153.08554357329135</v>
      </c>
      <c r="G546" s="237"/>
    </row>
    <row r="547" spans="2:7" s="160" customFormat="1" ht="15" customHeight="1">
      <c r="B547" s="264" t="s">
        <v>437</v>
      </c>
      <c r="C547" s="277" t="s">
        <v>2260</v>
      </c>
      <c r="D547" s="273" t="s">
        <v>4</v>
      </c>
      <c r="E547" s="257">
        <v>227.75177620641324</v>
      </c>
      <c r="G547" s="237"/>
    </row>
    <row r="548" spans="2:7" s="160" customFormat="1" ht="15" customHeight="1">
      <c r="B548" s="263" t="s">
        <v>435</v>
      </c>
      <c r="C548" s="276" t="s">
        <v>2261</v>
      </c>
      <c r="D548" s="273" t="s">
        <v>2</v>
      </c>
      <c r="E548" s="257">
        <v>3.7437342478946602</v>
      </c>
      <c r="G548" s="237"/>
    </row>
    <row r="549" spans="2:7" s="160" customFormat="1" ht="15" customHeight="1">
      <c r="B549" s="264" t="s">
        <v>400</v>
      </c>
      <c r="C549" s="277" t="s">
        <v>2262</v>
      </c>
      <c r="D549" s="273" t="s">
        <v>2</v>
      </c>
      <c r="E549" s="257">
        <v>6.7787922678423351</v>
      </c>
      <c r="G549" s="237"/>
    </row>
    <row r="550" spans="2:7" s="160" customFormat="1" ht="15" customHeight="1">
      <c r="B550" s="263" t="s">
        <v>433</v>
      </c>
      <c r="C550" s="276" t="s">
        <v>2263</v>
      </c>
      <c r="D550" s="273" t="s">
        <v>2</v>
      </c>
      <c r="E550" s="257">
        <v>11.661804794414675</v>
      </c>
      <c r="G550" s="237"/>
    </row>
    <row r="551" spans="2:7" s="160" customFormat="1" ht="15" customHeight="1">
      <c r="B551" s="264" t="s">
        <v>398</v>
      </c>
      <c r="C551" s="277" t="s">
        <v>2264</v>
      </c>
      <c r="D551" s="273" t="s">
        <v>2</v>
      </c>
      <c r="E551" s="257">
        <v>21.272976363007359</v>
      </c>
      <c r="G551" s="237"/>
    </row>
    <row r="552" spans="2:7" s="160" customFormat="1" ht="15" customHeight="1">
      <c r="B552" s="264" t="s">
        <v>396</v>
      </c>
      <c r="C552" s="277" t="s">
        <v>2265</v>
      </c>
      <c r="D552" s="273" t="s">
        <v>2</v>
      </c>
      <c r="E552" s="257">
        <v>574.45331262438697</v>
      </c>
      <c r="G552" s="237"/>
    </row>
    <row r="553" spans="2:7" s="160" customFormat="1" ht="15" customHeight="1">
      <c r="B553" s="263" t="s">
        <v>394</v>
      </c>
      <c r="C553" s="276" t="s">
        <v>2266</v>
      </c>
      <c r="D553" s="273" t="s">
        <v>2</v>
      </c>
      <c r="E553" s="257">
        <v>10.692167014397119</v>
      </c>
      <c r="G553" s="237"/>
    </row>
    <row r="554" spans="2:7" s="160" customFormat="1" ht="15" customHeight="1">
      <c r="B554" s="263" t="s">
        <v>1773</v>
      </c>
      <c r="C554" s="276" t="s">
        <v>2267</v>
      </c>
      <c r="D554" s="273" t="s">
        <v>2</v>
      </c>
      <c r="E554" s="257">
        <v>87.32428855108931</v>
      </c>
      <c r="G554" s="237"/>
    </row>
    <row r="555" spans="2:7" s="160" customFormat="1" ht="15" customHeight="1">
      <c r="B555" s="263" t="s">
        <v>392</v>
      </c>
      <c r="C555" s="276" t="s">
        <v>2268</v>
      </c>
      <c r="D555" s="273" t="s">
        <v>2</v>
      </c>
      <c r="E555" s="257">
        <v>88.666463090714728</v>
      </c>
      <c r="G555" s="237"/>
    </row>
    <row r="556" spans="2:7" s="160" customFormat="1" ht="15" customHeight="1">
      <c r="B556" s="263" t="s">
        <v>390</v>
      </c>
      <c r="C556" s="276" t="s">
        <v>2269</v>
      </c>
      <c r="D556" s="273" t="s">
        <v>2</v>
      </c>
      <c r="E556" s="257">
        <v>254.7874853073865</v>
      </c>
      <c r="G556" s="237"/>
    </row>
    <row r="557" spans="2:7" s="160" customFormat="1" ht="15" customHeight="1">
      <c r="B557" s="264" t="s">
        <v>305</v>
      </c>
      <c r="C557" s="277" t="s">
        <v>2270</v>
      </c>
      <c r="D557" s="273" t="s">
        <v>2</v>
      </c>
      <c r="E557" s="257">
        <v>123.02203358297723</v>
      </c>
      <c r="G557" s="237"/>
    </row>
    <row r="558" spans="2:7" s="160" customFormat="1" ht="15" customHeight="1">
      <c r="B558" s="264" t="s">
        <v>388</v>
      </c>
      <c r="C558" s="279" t="s">
        <v>1753</v>
      </c>
      <c r="D558" s="273" t="s">
        <v>2</v>
      </c>
      <c r="E558" s="257">
        <v>3.1784064746312719</v>
      </c>
      <c r="G558" s="237"/>
    </row>
    <row r="559" spans="2:7" s="160" customFormat="1" ht="15" customHeight="1">
      <c r="B559" s="264" t="s">
        <v>386</v>
      </c>
      <c r="C559" s="279" t="s">
        <v>1754</v>
      </c>
      <c r="D559" s="273" t="s">
        <v>2</v>
      </c>
      <c r="E559" s="257">
        <v>3.7502795165692926</v>
      </c>
      <c r="G559" s="237"/>
    </row>
    <row r="560" spans="2:7" s="160" customFormat="1" ht="15" customHeight="1">
      <c r="B560" s="264" t="s">
        <v>384</v>
      </c>
      <c r="C560" s="277" t="s">
        <v>2271</v>
      </c>
      <c r="D560" s="273" t="s">
        <v>2</v>
      </c>
      <c r="E560" s="257">
        <v>14.454425532748854</v>
      </c>
      <c r="G560" s="237"/>
    </row>
    <row r="561" spans="2:7" s="160" customFormat="1" ht="15" customHeight="1">
      <c r="B561" s="263" t="s">
        <v>382</v>
      </c>
      <c r="C561" s="276" t="s">
        <v>2272</v>
      </c>
      <c r="D561" s="273" t="s">
        <v>2</v>
      </c>
      <c r="E561" s="257">
        <v>9.7155614352195112</v>
      </c>
      <c r="G561" s="237"/>
    </row>
    <row r="562" spans="2:7" s="160" customFormat="1" ht="15" customHeight="1">
      <c r="B562" s="263" t="s">
        <v>380</v>
      </c>
      <c r="C562" s="276" t="s">
        <v>2273</v>
      </c>
      <c r="D562" s="273" t="s">
        <v>2</v>
      </c>
      <c r="E562" s="257">
        <v>29.262735411851647</v>
      </c>
      <c r="G562" s="237"/>
    </row>
    <row r="563" spans="2:7" s="160" customFormat="1" ht="15" customHeight="1">
      <c r="B563" s="264" t="s">
        <v>346</v>
      </c>
      <c r="C563" s="277" t="s">
        <v>2274</v>
      </c>
      <c r="D563" s="273" t="s">
        <v>2</v>
      </c>
      <c r="E563" s="257">
        <v>715.87836302521032</v>
      </c>
      <c r="G563" s="237"/>
    </row>
    <row r="564" spans="2:7" s="160" customFormat="1" ht="15" customHeight="1">
      <c r="B564" s="264" t="s">
        <v>361</v>
      </c>
      <c r="C564" s="277" t="s">
        <v>2275</v>
      </c>
      <c r="D564" s="273" t="s">
        <v>2</v>
      </c>
      <c r="E564" s="257">
        <v>416.55128504938028</v>
      </c>
      <c r="G564" s="237"/>
    </row>
    <row r="565" spans="2:7" s="160" customFormat="1" ht="15" customHeight="1">
      <c r="B565" s="264" t="s">
        <v>431</v>
      </c>
      <c r="C565" s="277" t="s">
        <v>2276</v>
      </c>
      <c r="D565" s="273" t="s">
        <v>4</v>
      </c>
      <c r="E565" s="257">
        <v>61.344571560886536</v>
      </c>
      <c r="G565" s="237"/>
    </row>
    <row r="566" spans="2:7" s="160" customFormat="1" ht="15" customHeight="1">
      <c r="B566" s="264" t="s">
        <v>378</v>
      </c>
      <c r="C566" s="277" t="s">
        <v>2277</v>
      </c>
      <c r="D566" s="273" t="s">
        <v>2</v>
      </c>
      <c r="E566" s="257">
        <v>71.350964372830191</v>
      </c>
      <c r="G566" s="237"/>
    </row>
    <row r="567" spans="2:7" s="160" customFormat="1" ht="15" customHeight="1">
      <c r="B567" s="264" t="s">
        <v>324</v>
      </c>
      <c r="C567" s="277" t="s">
        <v>2278</v>
      </c>
      <c r="D567" s="273" t="s">
        <v>2</v>
      </c>
      <c r="E567" s="257">
        <v>1163.0923246557661</v>
      </c>
      <c r="G567" s="237"/>
    </row>
    <row r="568" spans="2:7" s="160" customFormat="1" ht="15" customHeight="1">
      <c r="B568" s="263" t="s">
        <v>376</v>
      </c>
      <c r="C568" s="276" t="s">
        <v>2279</v>
      </c>
      <c r="D568" s="273" t="s">
        <v>2</v>
      </c>
      <c r="E568" s="257">
        <v>26.756634594532457</v>
      </c>
      <c r="G568" s="237"/>
    </row>
    <row r="569" spans="2:7" s="160" customFormat="1" ht="15" customHeight="1">
      <c r="B569" s="263" t="s">
        <v>355</v>
      </c>
      <c r="C569" s="276" t="s">
        <v>2280</v>
      </c>
      <c r="D569" s="273" t="s">
        <v>2</v>
      </c>
      <c r="E569" s="257">
        <v>1672.8804507964953</v>
      </c>
      <c r="G569" s="237"/>
    </row>
    <row r="570" spans="2:7" s="160" customFormat="1" ht="15" customHeight="1">
      <c r="B570" s="263" t="s">
        <v>353</v>
      </c>
      <c r="C570" s="276" t="s">
        <v>2281</v>
      </c>
      <c r="D570" s="273" t="s">
        <v>2</v>
      </c>
      <c r="E570" s="257">
        <v>1643.0013598421524</v>
      </c>
      <c r="G570" s="237"/>
    </row>
    <row r="571" spans="2:7" s="160" customFormat="1" ht="15" customHeight="1">
      <c r="B571" s="263" t="s">
        <v>351</v>
      </c>
      <c r="C571" s="276" t="s">
        <v>2282</v>
      </c>
      <c r="D571" s="273" t="s">
        <v>2</v>
      </c>
      <c r="E571" s="257">
        <v>1382.8380896693752</v>
      </c>
      <c r="G571" s="237"/>
    </row>
    <row r="572" spans="2:7" s="160" customFormat="1" ht="15" customHeight="1">
      <c r="B572" s="264" t="s">
        <v>349</v>
      </c>
      <c r="C572" s="277" t="s">
        <v>2283</v>
      </c>
      <c r="D572" s="273" t="s">
        <v>2</v>
      </c>
      <c r="E572" s="257">
        <v>2622.9047362215179</v>
      </c>
      <c r="G572" s="237"/>
    </row>
    <row r="573" spans="2:7" s="160" customFormat="1" ht="15" customHeight="1">
      <c r="B573" s="263" t="s">
        <v>343</v>
      </c>
      <c r="C573" s="276" t="s">
        <v>2284</v>
      </c>
      <c r="D573" s="273" t="s">
        <v>2</v>
      </c>
      <c r="E573" s="257">
        <v>161.75486594946776</v>
      </c>
      <c r="G573" s="237"/>
    </row>
    <row r="574" spans="2:7" s="160" customFormat="1" ht="15" customHeight="1">
      <c r="B574" s="264" t="s">
        <v>341</v>
      </c>
      <c r="C574" s="277" t="s">
        <v>2285</v>
      </c>
      <c r="D574" s="273" t="s">
        <v>2</v>
      </c>
      <c r="E574" s="257">
        <v>174.69954124067368</v>
      </c>
      <c r="G574" s="237"/>
    </row>
    <row r="575" spans="2:7" s="160" customFormat="1" ht="15" customHeight="1">
      <c r="B575" s="264" t="s">
        <v>339</v>
      </c>
      <c r="C575" s="277" t="s">
        <v>2286</v>
      </c>
      <c r="D575" s="273" t="s">
        <v>2</v>
      </c>
      <c r="E575" s="257">
        <v>172.10209472383886</v>
      </c>
      <c r="G575" s="237"/>
    </row>
    <row r="576" spans="2:7" s="160" customFormat="1" ht="15" customHeight="1">
      <c r="B576" s="263" t="s">
        <v>337</v>
      </c>
      <c r="C576" s="276" t="s">
        <v>2287</v>
      </c>
      <c r="D576" s="273" t="s">
        <v>2</v>
      </c>
      <c r="E576" s="257">
        <v>233.99120447116925</v>
      </c>
      <c r="G576" s="237"/>
    </row>
    <row r="577" spans="2:7" s="160" customFormat="1" ht="15" customHeight="1">
      <c r="B577" s="263" t="s">
        <v>335</v>
      </c>
      <c r="C577" s="276" t="s">
        <v>2288</v>
      </c>
      <c r="D577" s="273" t="s">
        <v>2</v>
      </c>
      <c r="E577" s="257">
        <v>250.75267374188149</v>
      </c>
      <c r="G577" s="237"/>
    </row>
    <row r="578" spans="2:7" s="160" customFormat="1" ht="15" customHeight="1">
      <c r="B578" s="263" t="s">
        <v>374</v>
      </c>
      <c r="C578" s="276" t="s">
        <v>2289</v>
      </c>
      <c r="D578" s="273" t="s">
        <v>2</v>
      </c>
      <c r="E578" s="257">
        <v>96.40631595041053</v>
      </c>
      <c r="G578" s="237"/>
    </row>
    <row r="579" spans="2:7" s="160" customFormat="1" ht="15" customHeight="1">
      <c r="B579" s="264" t="s">
        <v>333</v>
      </c>
      <c r="C579" s="279" t="s">
        <v>2330</v>
      </c>
      <c r="D579" s="273" t="s">
        <v>2</v>
      </c>
      <c r="E579" s="257">
        <v>157.13880408053529</v>
      </c>
      <c r="G579" s="237"/>
    </row>
    <row r="580" spans="2:7" s="160" customFormat="1" ht="15" customHeight="1">
      <c r="B580" s="263" t="s">
        <v>331</v>
      </c>
      <c r="C580" s="276" t="s">
        <v>2290</v>
      </c>
      <c r="D580" s="273" t="s">
        <v>2</v>
      </c>
      <c r="E580" s="257">
        <v>301.17914063051529</v>
      </c>
      <c r="G580" s="237"/>
    </row>
    <row r="581" spans="2:7" s="160" customFormat="1" ht="15" customHeight="1">
      <c r="B581" s="263" t="s">
        <v>372</v>
      </c>
      <c r="C581" s="276" t="s">
        <v>2291</v>
      </c>
      <c r="D581" s="273" t="s">
        <v>2</v>
      </c>
      <c r="E581" s="257">
        <v>92.873340457670409</v>
      </c>
      <c r="G581" s="237"/>
    </row>
    <row r="582" spans="2:7" s="160" customFormat="1" ht="15" customHeight="1">
      <c r="B582" s="264" t="s">
        <v>370</v>
      </c>
      <c r="C582" s="279" t="s">
        <v>2292</v>
      </c>
      <c r="D582" s="273" t="s">
        <v>2</v>
      </c>
      <c r="E582" s="257">
        <v>141.91895887763681</v>
      </c>
      <c r="G582" s="237"/>
    </row>
    <row r="583" spans="2:7" s="160" customFormat="1" ht="15" customHeight="1">
      <c r="B583" s="264" t="s">
        <v>302</v>
      </c>
      <c r="C583" s="277" t="s">
        <v>2293</v>
      </c>
      <c r="D583" s="273" t="s">
        <v>2</v>
      </c>
      <c r="E583" s="257">
        <v>2761.1520691023434</v>
      </c>
      <c r="G583" s="237"/>
    </row>
    <row r="584" spans="2:7" s="160" customFormat="1" ht="15" customHeight="1">
      <c r="B584" s="263" t="s">
        <v>329</v>
      </c>
      <c r="C584" s="276" t="s">
        <v>2294</v>
      </c>
      <c r="D584" s="273" t="s">
        <v>2</v>
      </c>
      <c r="E584" s="257">
        <v>117.22563891159015</v>
      </c>
      <c r="G584" s="237"/>
    </row>
    <row r="585" spans="2:7" s="160" customFormat="1" ht="15" customHeight="1">
      <c r="B585" s="263" t="s">
        <v>368</v>
      </c>
      <c r="C585" s="276" t="s">
        <v>2295</v>
      </c>
      <c r="D585" s="273" t="s">
        <v>2</v>
      </c>
      <c r="E585" s="257">
        <v>17.063356362000004</v>
      </c>
      <c r="G585" s="237"/>
    </row>
    <row r="586" spans="2:7" s="160" customFormat="1" ht="15" customHeight="1">
      <c r="B586" s="263" t="s">
        <v>321</v>
      </c>
      <c r="C586" s="276" t="s">
        <v>2296</v>
      </c>
      <c r="D586" s="273" t="s">
        <v>3</v>
      </c>
      <c r="E586" s="257">
        <v>1581.5853895037137</v>
      </c>
      <c r="G586" s="237"/>
    </row>
    <row r="587" spans="2:7" s="160" customFormat="1" ht="15" customHeight="1">
      <c r="B587" s="264" t="s">
        <v>319</v>
      </c>
      <c r="C587" s="277" t="s">
        <v>2297</v>
      </c>
      <c r="D587" s="273" t="s">
        <v>3</v>
      </c>
      <c r="E587" s="257">
        <v>3360.0000000000005</v>
      </c>
      <c r="G587" s="237"/>
    </row>
    <row r="588" spans="2:7" s="160" customFormat="1" ht="15" customHeight="1">
      <c r="B588" s="263" t="s">
        <v>317</v>
      </c>
      <c r="C588" s="276" t="s">
        <v>2298</v>
      </c>
      <c r="D588" s="273" t="s">
        <v>3</v>
      </c>
      <c r="E588" s="257">
        <v>5459.9999999999991</v>
      </c>
      <c r="G588" s="237"/>
    </row>
    <row r="589" spans="2:7" s="160" customFormat="1" ht="15" customHeight="1">
      <c r="B589" s="263" t="s">
        <v>315</v>
      </c>
      <c r="C589" s="276" t="s">
        <v>2299</v>
      </c>
      <c r="D589" s="273" t="s">
        <v>3</v>
      </c>
      <c r="E589" s="257">
        <v>6893.2499999999982</v>
      </c>
      <c r="G589" s="237"/>
    </row>
    <row r="590" spans="2:7" s="160" customFormat="1" ht="15" customHeight="1">
      <c r="B590" s="263" t="s">
        <v>313</v>
      </c>
      <c r="C590" s="276" t="s">
        <v>2300</v>
      </c>
      <c r="D590" s="273" t="s">
        <v>3</v>
      </c>
      <c r="E590" s="257">
        <v>64.787223442659297</v>
      </c>
      <c r="G590" s="237"/>
    </row>
    <row r="591" spans="2:7" s="160" customFormat="1" ht="15" customHeight="1">
      <c r="B591" s="264" t="s">
        <v>366</v>
      </c>
      <c r="C591" s="277" t="s">
        <v>2301</v>
      </c>
      <c r="D591" s="273" t="s">
        <v>2</v>
      </c>
      <c r="E591" s="257">
        <v>65.111275148089618</v>
      </c>
      <c r="G591" s="237"/>
    </row>
    <row r="592" spans="2:7" s="160" customFormat="1" ht="15" customHeight="1">
      <c r="B592" s="264" t="s">
        <v>327</v>
      </c>
      <c r="C592" s="277" t="s">
        <v>2461</v>
      </c>
      <c r="D592" s="273" t="s">
        <v>2</v>
      </c>
      <c r="E592" s="257">
        <v>173.23800186262042</v>
      </c>
      <c r="G592" s="237"/>
    </row>
    <row r="593" spans="2:7" s="160" customFormat="1" ht="15" customHeight="1">
      <c r="B593" s="264" t="s">
        <v>684</v>
      </c>
      <c r="C593" s="279" t="s">
        <v>685</v>
      </c>
      <c r="D593" s="273" t="s">
        <v>2</v>
      </c>
      <c r="E593" s="257">
        <v>22.13526680452647</v>
      </c>
      <c r="G593" s="237"/>
    </row>
    <row r="594" spans="2:7" s="160" customFormat="1" ht="15" customHeight="1">
      <c r="B594" s="264" t="s">
        <v>682</v>
      </c>
      <c r="C594" s="279" t="s">
        <v>683</v>
      </c>
      <c r="D594" s="273" t="s">
        <v>2</v>
      </c>
      <c r="E594" s="257">
        <v>30.914256703387906</v>
      </c>
      <c r="G594" s="237"/>
    </row>
    <row r="595" spans="2:7" s="160" customFormat="1" ht="15" customHeight="1">
      <c r="B595" s="264" t="s">
        <v>680</v>
      </c>
      <c r="C595" s="279" t="s">
        <v>1755</v>
      </c>
      <c r="D595" s="273" t="s">
        <v>2</v>
      </c>
      <c r="E595" s="257">
        <v>15.835246286308786</v>
      </c>
      <c r="G595" s="237"/>
    </row>
    <row r="596" spans="2:7" s="160" customFormat="1" ht="15" customHeight="1">
      <c r="B596" s="264" t="s">
        <v>678</v>
      </c>
      <c r="C596" s="279" t="s">
        <v>679</v>
      </c>
      <c r="D596" s="273" t="s">
        <v>2</v>
      </c>
      <c r="E596" s="257">
        <v>21.004038253400026</v>
      </c>
      <c r="G596" s="237"/>
    </row>
    <row r="597" spans="2:7" s="160" customFormat="1" ht="15" customHeight="1">
      <c r="B597" s="264" t="s">
        <v>676</v>
      </c>
      <c r="C597" s="279" t="s">
        <v>677</v>
      </c>
      <c r="D597" s="273" t="s">
        <v>2</v>
      </c>
      <c r="E597" s="257">
        <v>15.970712929295646</v>
      </c>
      <c r="G597" s="237"/>
    </row>
    <row r="598" spans="2:7" s="160" customFormat="1" ht="15" customHeight="1">
      <c r="B598" s="264" t="s">
        <v>674</v>
      </c>
      <c r="C598" s="279" t="s">
        <v>1756</v>
      </c>
      <c r="D598" s="273" t="s">
        <v>2</v>
      </c>
      <c r="E598" s="257">
        <v>4.7474582433402306</v>
      </c>
      <c r="G598" s="237"/>
    </row>
    <row r="599" spans="2:7" s="160" customFormat="1" ht="15" customHeight="1">
      <c r="B599" s="264" t="s">
        <v>672</v>
      </c>
      <c r="C599" s="279" t="s">
        <v>1757</v>
      </c>
      <c r="D599" s="273" t="s">
        <v>2</v>
      </c>
      <c r="E599" s="257">
        <v>7.284146137931641</v>
      </c>
      <c r="G599" s="237"/>
    </row>
    <row r="600" spans="2:7" s="160" customFormat="1" ht="15" customHeight="1">
      <c r="B600" s="264" t="s">
        <v>670</v>
      </c>
      <c r="C600" s="279" t="s">
        <v>1758</v>
      </c>
      <c r="D600" s="273" t="s">
        <v>2</v>
      </c>
      <c r="E600" s="257">
        <v>12.752827387890967</v>
      </c>
      <c r="G600" s="237"/>
    </row>
    <row r="601" spans="2:7" s="160" customFormat="1" ht="15" customHeight="1">
      <c r="B601" s="264" t="s">
        <v>668</v>
      </c>
      <c r="C601" s="279" t="s">
        <v>1759</v>
      </c>
      <c r="D601" s="273" t="s">
        <v>2</v>
      </c>
      <c r="E601" s="257">
        <v>16.942644629993381</v>
      </c>
      <c r="G601" s="237"/>
    </row>
    <row r="602" spans="2:7" s="160" customFormat="1" ht="15" customHeight="1">
      <c r="B602" s="264" t="s">
        <v>1760</v>
      </c>
      <c r="C602" s="279" t="s">
        <v>1761</v>
      </c>
      <c r="D602" s="273" t="s">
        <v>2</v>
      </c>
      <c r="E602" s="257">
        <v>156.77644338362353</v>
      </c>
      <c r="G602" s="237"/>
    </row>
    <row r="603" spans="2:7" s="160" customFormat="1" ht="15" customHeight="1">
      <c r="B603" s="264" t="s">
        <v>666</v>
      </c>
      <c r="C603" s="279" t="s">
        <v>1762</v>
      </c>
      <c r="D603" s="273" t="s">
        <v>2</v>
      </c>
      <c r="E603" s="257">
        <v>2.7625556993368172</v>
      </c>
      <c r="G603" s="237"/>
    </row>
    <row r="604" spans="2:7" s="160" customFormat="1" ht="15" customHeight="1">
      <c r="B604" s="264" t="s">
        <v>664</v>
      </c>
      <c r="C604" s="279" t="s">
        <v>1763</v>
      </c>
      <c r="D604" s="273" t="s">
        <v>2</v>
      </c>
      <c r="E604" s="257">
        <v>4.0171355635737909</v>
      </c>
      <c r="G604" s="237"/>
    </row>
    <row r="605" spans="2:7" s="160" customFormat="1" ht="15" customHeight="1">
      <c r="B605" s="264" t="s">
        <v>662</v>
      </c>
      <c r="C605" s="279" t="s">
        <v>1764</v>
      </c>
      <c r="D605" s="273" t="s">
        <v>2</v>
      </c>
      <c r="E605" s="257">
        <v>62.194025987305949</v>
      </c>
      <c r="G605" s="237"/>
    </row>
    <row r="606" spans="2:7" s="160" customFormat="1" ht="15" customHeight="1">
      <c r="B606" s="264" t="s">
        <v>660</v>
      </c>
      <c r="C606" s="279" t="s">
        <v>1765</v>
      </c>
      <c r="D606" s="273" t="s">
        <v>2</v>
      </c>
      <c r="E606" s="257">
        <v>14.119558952262617</v>
      </c>
      <c r="G606" s="237"/>
    </row>
    <row r="607" spans="2:7" s="160" customFormat="1" ht="15" customHeight="1">
      <c r="B607" s="264" t="s">
        <v>658</v>
      </c>
      <c r="C607" s="279" t="s">
        <v>1766</v>
      </c>
      <c r="D607" s="273" t="s">
        <v>2</v>
      </c>
      <c r="E607" s="257">
        <v>22.515313091173706</v>
      </c>
      <c r="G607" s="237"/>
    </row>
    <row r="608" spans="2:7" s="160" customFormat="1" ht="15" customHeight="1">
      <c r="B608" s="264" t="s">
        <v>656</v>
      </c>
      <c r="C608" s="279" t="s">
        <v>1767</v>
      </c>
      <c r="D608" s="273" t="s">
        <v>2</v>
      </c>
      <c r="E608" s="257">
        <v>25.109288781084043</v>
      </c>
      <c r="G608" s="237"/>
    </row>
    <row r="609" spans="2:7" s="160" customFormat="1" ht="15" customHeight="1">
      <c r="B609" s="264" t="s">
        <v>654</v>
      </c>
      <c r="C609" s="279" t="s">
        <v>1768</v>
      </c>
      <c r="D609" s="273" t="s">
        <v>2</v>
      </c>
      <c r="E609" s="257">
        <v>6.6992574448580333</v>
      </c>
      <c r="G609" s="237"/>
    </row>
    <row r="610" spans="2:7" s="160" customFormat="1" ht="15" customHeight="1">
      <c r="B610" s="264" t="s">
        <v>652</v>
      </c>
      <c r="C610" s="279" t="s">
        <v>1769</v>
      </c>
      <c r="D610" s="273" t="s">
        <v>2</v>
      </c>
      <c r="E610" s="257">
        <v>10.069320801144686</v>
      </c>
      <c r="G610" s="237"/>
    </row>
    <row r="611" spans="2:7" s="160" customFormat="1" ht="15" customHeight="1">
      <c r="B611" s="264" t="s">
        <v>650</v>
      </c>
      <c r="C611" s="279" t="s">
        <v>651</v>
      </c>
      <c r="D611" s="273" t="s">
        <v>2</v>
      </c>
      <c r="E611" s="257">
        <v>87.235540644708209</v>
      </c>
      <c r="G611" s="237"/>
    </row>
    <row r="612" spans="2:7" s="160" customFormat="1" ht="15" customHeight="1">
      <c r="B612" s="264" t="s">
        <v>648</v>
      </c>
      <c r="C612" s="279" t="s">
        <v>649</v>
      </c>
      <c r="D612" s="273" t="s">
        <v>2</v>
      </c>
      <c r="E612" s="257">
        <v>114.04848990888459</v>
      </c>
      <c r="G612" s="237"/>
    </row>
    <row r="613" spans="2:7" s="160" customFormat="1" ht="15" customHeight="1">
      <c r="B613" s="264" t="s">
        <v>646</v>
      </c>
      <c r="C613" s="279" t="s">
        <v>647</v>
      </c>
      <c r="D613" s="273" t="s">
        <v>2</v>
      </c>
      <c r="E613" s="257">
        <v>129.6194168789844</v>
      </c>
      <c r="G613" s="237"/>
    </row>
    <row r="614" spans="2:7" s="160" customFormat="1" ht="15" customHeight="1">
      <c r="B614" s="264" t="s">
        <v>644</v>
      </c>
      <c r="C614" s="279" t="s">
        <v>1770</v>
      </c>
      <c r="D614" s="273" t="s">
        <v>2</v>
      </c>
      <c r="E614" s="257">
        <v>68.032675132787929</v>
      </c>
      <c r="G614" s="237"/>
    </row>
    <row r="615" spans="2:7" s="160" customFormat="1" ht="15" customHeight="1">
      <c r="B615" s="263" t="s">
        <v>642</v>
      </c>
      <c r="C615" s="276" t="s">
        <v>2302</v>
      </c>
      <c r="D615" s="273" t="s">
        <v>2</v>
      </c>
      <c r="E615" s="257">
        <v>86.493898955585394</v>
      </c>
      <c r="G615" s="237"/>
    </row>
    <row r="616" spans="2:7" s="160" customFormat="1" ht="15" customHeight="1">
      <c r="B616" s="263" t="s">
        <v>364</v>
      </c>
      <c r="C616" s="276" t="s">
        <v>2303</v>
      </c>
      <c r="D616" s="273" t="s">
        <v>2</v>
      </c>
      <c r="E616" s="257">
        <v>84.521854820516879</v>
      </c>
      <c r="G616" s="237"/>
    </row>
    <row r="617" spans="2:7" s="160" customFormat="1" ht="15" customHeight="1">
      <c r="B617" s="268" t="s">
        <v>633</v>
      </c>
      <c r="C617" s="278" t="s">
        <v>2304</v>
      </c>
      <c r="D617" s="273" t="s">
        <v>4</v>
      </c>
      <c r="E617" s="257">
        <v>3944.578030492592</v>
      </c>
      <c r="G617" s="237"/>
    </row>
    <row r="618" spans="2:7" s="160" customFormat="1" ht="15" customHeight="1">
      <c r="B618" s="267" t="s">
        <v>429</v>
      </c>
      <c r="C618" s="280" t="s">
        <v>2305</v>
      </c>
      <c r="D618" s="273" t="s">
        <v>4</v>
      </c>
      <c r="E618" s="257">
        <v>4233.02116214743</v>
      </c>
      <c r="G618" s="237"/>
    </row>
    <row r="619" spans="2:7" s="160" customFormat="1" ht="15" customHeight="1">
      <c r="B619" s="264" t="s">
        <v>291</v>
      </c>
      <c r="C619" s="277" t="s">
        <v>2306</v>
      </c>
      <c r="D619" s="273" t="s">
        <v>3</v>
      </c>
      <c r="E619" s="257">
        <v>131.90738296859416</v>
      </c>
      <c r="G619" s="237"/>
    </row>
    <row r="620" spans="2:7" s="160" customFormat="1" ht="15" customHeight="1">
      <c r="B620" s="264" t="s">
        <v>289</v>
      </c>
      <c r="C620" s="277" t="s">
        <v>2307</v>
      </c>
      <c r="D620" s="273" t="s">
        <v>3</v>
      </c>
      <c r="E620" s="257">
        <v>198.45340566938799</v>
      </c>
      <c r="G620" s="237"/>
    </row>
    <row r="621" spans="2:7" s="160" customFormat="1" ht="15" customHeight="1">
      <c r="B621" s="264" t="s">
        <v>298</v>
      </c>
      <c r="C621" s="277" t="s">
        <v>2308</v>
      </c>
      <c r="D621" s="273" t="s">
        <v>3</v>
      </c>
      <c r="E621" s="257">
        <v>85.644804758719587</v>
      </c>
      <c r="G621" s="237"/>
    </row>
    <row r="622" spans="2:7" s="160" customFormat="1" ht="15" customHeight="1">
      <c r="B622" s="263" t="s">
        <v>280</v>
      </c>
      <c r="C622" s="276" t="s">
        <v>2309</v>
      </c>
      <c r="D622" s="273" t="s">
        <v>4</v>
      </c>
      <c r="E622" s="257">
        <v>52.92</v>
      </c>
      <c r="G622" s="237"/>
    </row>
    <row r="623" spans="2:7" s="160" customFormat="1" ht="15" customHeight="1">
      <c r="B623" s="263" t="s">
        <v>279</v>
      </c>
      <c r="C623" s="276" t="s">
        <v>2310</v>
      </c>
      <c r="D623" s="273" t="s">
        <v>4</v>
      </c>
      <c r="E623" s="257">
        <v>54.977336347677003</v>
      </c>
      <c r="G623" s="237"/>
    </row>
    <row r="624" spans="2:7" s="160" customFormat="1" ht="15" customHeight="1">
      <c r="B624" s="264" t="s">
        <v>296</v>
      </c>
      <c r="C624" s="277" t="s">
        <v>2311</v>
      </c>
      <c r="D624" s="273" t="s">
        <v>3</v>
      </c>
      <c r="E624" s="257">
        <v>86.252758345991026</v>
      </c>
      <c r="G624" s="237"/>
    </row>
    <row r="625" spans="2:7" s="160" customFormat="1" ht="15" customHeight="1">
      <c r="B625" s="264" t="s">
        <v>293</v>
      </c>
      <c r="C625" s="277" t="s">
        <v>2312</v>
      </c>
      <c r="D625" s="273" t="s">
        <v>3</v>
      </c>
      <c r="E625" s="257">
        <v>113.18438498604931</v>
      </c>
      <c r="G625" s="237"/>
    </row>
    <row r="626" spans="2:7" s="160" customFormat="1" ht="15" customHeight="1">
      <c r="B626" s="264" t="s">
        <v>285</v>
      </c>
      <c r="C626" s="277" t="s">
        <v>2313</v>
      </c>
      <c r="D626" s="273" t="s">
        <v>2</v>
      </c>
      <c r="E626" s="257">
        <v>14.156563525347826</v>
      </c>
      <c r="G626" s="237"/>
    </row>
    <row r="627" spans="2:7" s="160" customFormat="1" ht="15" customHeight="1">
      <c r="B627" s="264" t="s">
        <v>283</v>
      </c>
      <c r="C627" s="277" t="s">
        <v>2314</v>
      </c>
      <c r="D627" s="273" t="s">
        <v>2</v>
      </c>
      <c r="E627" s="257">
        <v>20.037572018656704</v>
      </c>
      <c r="G627" s="237"/>
    </row>
    <row r="628" spans="2:7" s="160" customFormat="1" ht="15" customHeight="1">
      <c r="B628" s="264" t="s">
        <v>269</v>
      </c>
      <c r="C628" s="277" t="s">
        <v>2315</v>
      </c>
      <c r="D628" s="273" t="s">
        <v>3</v>
      </c>
      <c r="E628" s="257">
        <v>366.96694214876032</v>
      </c>
      <c r="G628" s="237"/>
    </row>
    <row r="629" spans="2:7" s="160" customFormat="1" ht="15" customHeight="1">
      <c r="B629" s="264" t="s">
        <v>275</v>
      </c>
      <c r="C629" s="277" t="s">
        <v>2316</v>
      </c>
      <c r="D629" s="273" t="s">
        <v>3</v>
      </c>
      <c r="E629" s="257">
        <v>483.38516092220425</v>
      </c>
      <c r="G629" s="237"/>
    </row>
    <row r="630" spans="2:7" s="160" customFormat="1" ht="15" customHeight="1">
      <c r="B630" s="264" t="s">
        <v>267</v>
      </c>
      <c r="C630" s="277" t="s">
        <v>2317</v>
      </c>
      <c r="D630" s="273" t="s">
        <v>3</v>
      </c>
      <c r="E630" s="257">
        <v>281.83000000000004</v>
      </c>
      <c r="G630" s="237"/>
    </row>
    <row r="631" spans="2:7" s="160" customFormat="1" ht="15" customHeight="1">
      <c r="B631" s="264" t="s">
        <v>272</v>
      </c>
      <c r="C631" s="277" t="s">
        <v>2318</v>
      </c>
      <c r="D631" s="273" t="s">
        <v>3</v>
      </c>
      <c r="E631" s="257">
        <v>221.00000000000009</v>
      </c>
      <c r="G631" s="237"/>
    </row>
    <row r="632" spans="2:7" s="160" customFormat="1" ht="15" customHeight="1">
      <c r="B632" s="263" t="s">
        <v>265</v>
      </c>
      <c r="C632" s="276" t="s">
        <v>2319</v>
      </c>
      <c r="D632" s="273" t="s">
        <v>3</v>
      </c>
      <c r="E632" s="257">
        <v>592.60871600018208</v>
      </c>
      <c r="G632" s="237"/>
    </row>
    <row r="633" spans="2:7" s="160" customFormat="1" ht="15" customHeight="1">
      <c r="B633" s="263" t="s">
        <v>263</v>
      </c>
      <c r="C633" s="276" t="s">
        <v>2320</v>
      </c>
      <c r="D633" s="273" t="s">
        <v>3</v>
      </c>
      <c r="E633" s="257">
        <v>682.41322314049569</v>
      </c>
      <c r="G633" s="237"/>
    </row>
    <row r="634" spans="2:7" s="160" customFormat="1" ht="15" customHeight="1" thickBot="1">
      <c r="B634" s="270" t="s">
        <v>261</v>
      </c>
      <c r="C634" s="285" t="s">
        <v>2321</v>
      </c>
      <c r="D634" s="274" t="s">
        <v>3</v>
      </c>
      <c r="E634" s="258">
        <v>1567.1658273633991</v>
      </c>
      <c r="G634" s="237"/>
    </row>
    <row r="635" spans="2:7" s="160" customFormat="1" ht="15" customHeight="1">
      <c r="B635" s="164"/>
      <c r="C635" s="164"/>
      <c r="D635" s="163"/>
      <c r="E635" s="239"/>
      <c r="G635" s="237"/>
    </row>
    <row r="636" spans="2:7" s="160" customFormat="1" ht="15" hidden="1" customHeight="1">
      <c r="B636" s="164"/>
      <c r="C636" s="164"/>
      <c r="D636" s="163"/>
      <c r="E636" s="157">
        <v>106683379.59243484</v>
      </c>
      <c r="F636" s="230"/>
      <c r="G636" s="237"/>
    </row>
    <row r="637" spans="2:7" s="160" customFormat="1" ht="15" customHeight="1">
      <c r="B637" s="164"/>
      <c r="C637" s="164"/>
      <c r="D637" s="163"/>
      <c r="E637" s="239"/>
    </row>
    <row r="638" spans="2:7" s="160" customFormat="1" ht="15" customHeight="1">
      <c r="B638" s="164"/>
      <c r="C638" s="164"/>
      <c r="D638" s="163"/>
      <c r="E638" s="239"/>
    </row>
    <row r="639" spans="2:7" s="160" customFormat="1" ht="15" customHeight="1">
      <c r="B639" s="164"/>
      <c r="C639" s="164"/>
      <c r="D639" s="163"/>
      <c r="E639" s="239"/>
    </row>
    <row r="640" spans="2:7" s="160" customFormat="1" ht="15" customHeight="1">
      <c r="B640" s="164"/>
      <c r="C640" s="164"/>
      <c r="D640" s="163"/>
      <c r="E640" s="239"/>
    </row>
    <row r="641" spans="2:5" s="160" customFormat="1" ht="15" customHeight="1">
      <c r="B641" s="164"/>
      <c r="C641" s="164"/>
      <c r="D641" s="163"/>
      <c r="E641" s="239"/>
    </row>
    <row r="642" spans="2:5" s="160" customFormat="1" ht="15" customHeight="1">
      <c r="B642" s="164"/>
      <c r="C642" s="164"/>
      <c r="D642" s="163"/>
      <c r="E642" s="239"/>
    </row>
    <row r="643" spans="2:5" s="160" customFormat="1" ht="15" customHeight="1">
      <c r="B643" s="164"/>
      <c r="C643" s="164"/>
      <c r="D643" s="163"/>
      <c r="E643" s="239"/>
    </row>
    <row r="644" spans="2:5" s="160" customFormat="1" ht="15" customHeight="1">
      <c r="B644" s="164"/>
      <c r="C644" s="164"/>
      <c r="D644" s="163"/>
      <c r="E644" s="239"/>
    </row>
    <row r="645" spans="2:5" s="160" customFormat="1" ht="15" customHeight="1">
      <c r="B645" s="164"/>
      <c r="C645" s="164"/>
      <c r="D645" s="163"/>
      <c r="E645" s="239"/>
    </row>
    <row r="646" spans="2:5" s="160" customFormat="1" ht="15" customHeight="1">
      <c r="B646" s="164"/>
      <c r="C646" s="164"/>
      <c r="D646" s="163"/>
      <c r="E646" s="239"/>
    </row>
    <row r="647" spans="2:5" s="160" customFormat="1" ht="15" customHeight="1">
      <c r="B647" s="164"/>
      <c r="C647" s="164"/>
      <c r="D647" s="163"/>
      <c r="E647" s="239"/>
    </row>
    <row r="648" spans="2:5" s="160" customFormat="1" ht="15" customHeight="1">
      <c r="B648" s="164"/>
      <c r="C648" s="164"/>
      <c r="D648" s="163"/>
      <c r="E648" s="239"/>
    </row>
    <row r="649" spans="2:5" s="160" customFormat="1" ht="15" customHeight="1">
      <c r="B649" s="164"/>
      <c r="C649" s="164"/>
      <c r="D649" s="163"/>
      <c r="E649" s="239"/>
    </row>
    <row r="650" spans="2:5" s="160" customFormat="1" ht="15" customHeight="1">
      <c r="B650" s="164"/>
      <c r="C650" s="164"/>
      <c r="D650" s="163"/>
      <c r="E650" s="239"/>
    </row>
    <row r="651" spans="2:5" s="160" customFormat="1" ht="15" customHeight="1">
      <c r="B651" s="164"/>
      <c r="C651" s="164"/>
      <c r="D651" s="163"/>
      <c r="E651" s="239"/>
    </row>
    <row r="652" spans="2:5" s="160" customFormat="1" ht="15" customHeight="1">
      <c r="B652" s="164"/>
      <c r="C652" s="164"/>
      <c r="D652" s="163"/>
      <c r="E652" s="239"/>
    </row>
    <row r="653" spans="2:5" s="160" customFormat="1" ht="15" customHeight="1">
      <c r="B653" s="164"/>
      <c r="C653" s="164"/>
      <c r="D653" s="163"/>
      <c r="E653" s="239"/>
    </row>
    <row r="654" spans="2:5" s="160" customFormat="1" ht="15" customHeight="1">
      <c r="B654" s="164"/>
      <c r="C654" s="164"/>
      <c r="D654" s="163"/>
      <c r="E654" s="239"/>
    </row>
    <row r="655" spans="2:5" s="160" customFormat="1" ht="15" customHeight="1">
      <c r="B655" s="164"/>
      <c r="C655" s="164"/>
      <c r="D655" s="163"/>
      <c r="E655" s="239"/>
    </row>
    <row r="656" spans="2:5" s="160" customFormat="1" ht="15" customHeight="1">
      <c r="B656" s="164"/>
      <c r="C656" s="164"/>
      <c r="D656" s="163"/>
      <c r="E656" s="239"/>
    </row>
    <row r="657" spans="2:5" s="160" customFormat="1" ht="15" customHeight="1">
      <c r="B657" s="164"/>
      <c r="C657" s="164"/>
      <c r="D657" s="163"/>
      <c r="E657" s="239"/>
    </row>
    <row r="658" spans="2:5" s="160" customFormat="1" ht="15" customHeight="1">
      <c r="B658" s="164"/>
      <c r="C658" s="164"/>
      <c r="D658" s="163"/>
      <c r="E658" s="239"/>
    </row>
    <row r="659" spans="2:5" s="160" customFormat="1" ht="15" customHeight="1">
      <c r="B659" s="164"/>
      <c r="C659" s="164"/>
      <c r="D659" s="163"/>
      <c r="E659" s="239"/>
    </row>
    <row r="660" spans="2:5" s="160" customFormat="1" ht="15" customHeight="1">
      <c r="B660" s="164"/>
      <c r="C660" s="164"/>
      <c r="D660" s="163"/>
      <c r="E660" s="239"/>
    </row>
    <row r="661" spans="2:5" s="160" customFormat="1" ht="15" customHeight="1">
      <c r="B661" s="164"/>
      <c r="C661" s="164"/>
      <c r="D661" s="163"/>
      <c r="E661" s="239"/>
    </row>
    <row r="662" spans="2:5" s="160" customFormat="1" ht="15" customHeight="1">
      <c r="B662" s="164"/>
      <c r="C662" s="164"/>
      <c r="D662" s="163"/>
      <c r="E662" s="239"/>
    </row>
    <row r="663" spans="2:5" s="160" customFormat="1" ht="15" customHeight="1">
      <c r="B663" s="164"/>
      <c r="C663" s="164"/>
      <c r="D663" s="163"/>
      <c r="E663" s="239"/>
    </row>
    <row r="664" spans="2:5" s="160" customFormat="1" ht="15" customHeight="1">
      <c r="B664" s="164"/>
      <c r="C664" s="164"/>
      <c r="D664" s="163"/>
      <c r="E664" s="239"/>
    </row>
    <row r="665" spans="2:5" s="160" customFormat="1" ht="15" customHeight="1">
      <c r="B665" s="164"/>
      <c r="C665" s="164"/>
      <c r="D665" s="163"/>
      <c r="E665" s="239"/>
    </row>
    <row r="666" spans="2:5" s="160" customFormat="1" ht="15" customHeight="1">
      <c r="B666" s="164"/>
      <c r="C666" s="164"/>
      <c r="D666" s="163"/>
      <c r="E666" s="239"/>
    </row>
    <row r="667" spans="2:5" s="160" customFormat="1" ht="15" customHeight="1">
      <c r="B667" s="164"/>
      <c r="C667" s="164"/>
      <c r="D667" s="163"/>
      <c r="E667" s="239"/>
    </row>
    <row r="668" spans="2:5" s="160" customFormat="1" ht="15" customHeight="1">
      <c r="B668" s="164"/>
      <c r="C668" s="164"/>
      <c r="D668" s="163"/>
      <c r="E668" s="239"/>
    </row>
    <row r="669" spans="2:5" s="160" customFormat="1" ht="15" customHeight="1">
      <c r="B669" s="164"/>
      <c r="C669" s="164"/>
      <c r="D669" s="163"/>
      <c r="E669" s="239"/>
    </row>
    <row r="670" spans="2:5" s="160" customFormat="1" ht="15" customHeight="1">
      <c r="B670" s="164"/>
      <c r="C670" s="164"/>
      <c r="D670" s="163"/>
      <c r="E670" s="239"/>
    </row>
    <row r="671" spans="2:5" s="160" customFormat="1" ht="15" customHeight="1">
      <c r="B671" s="164"/>
      <c r="C671" s="164"/>
      <c r="D671" s="163"/>
      <c r="E671" s="239"/>
    </row>
    <row r="672" spans="2:5" s="160" customFormat="1" ht="15" customHeight="1">
      <c r="B672" s="164"/>
      <c r="C672" s="164"/>
      <c r="D672" s="163"/>
      <c r="E672" s="239"/>
    </row>
    <row r="673" spans="2:5" s="160" customFormat="1" ht="15" customHeight="1">
      <c r="B673" s="164"/>
      <c r="C673" s="164"/>
      <c r="D673" s="163"/>
      <c r="E673" s="239"/>
    </row>
    <row r="674" spans="2:5" s="160" customFormat="1" ht="15" customHeight="1">
      <c r="B674" s="167"/>
      <c r="C674" s="168"/>
      <c r="D674" s="163"/>
      <c r="E674" s="239"/>
    </row>
    <row r="675" spans="2:5" s="160" customFormat="1" ht="15" customHeight="1">
      <c r="B675" s="167"/>
      <c r="C675" s="168"/>
      <c r="D675" s="163"/>
      <c r="E675" s="239"/>
    </row>
    <row r="676" spans="2:5" s="160" customFormat="1" ht="15" customHeight="1">
      <c r="B676" s="167"/>
      <c r="C676" s="168"/>
      <c r="D676" s="163"/>
      <c r="E676" s="239"/>
    </row>
    <row r="677" spans="2:5" s="160" customFormat="1" ht="15" customHeight="1">
      <c r="B677" s="164"/>
      <c r="C677" s="164"/>
      <c r="D677" s="163"/>
      <c r="E677" s="239"/>
    </row>
    <row r="678" spans="2:5" s="160" customFormat="1" ht="15" customHeight="1">
      <c r="B678" s="164"/>
      <c r="C678" s="164"/>
      <c r="D678" s="163"/>
      <c r="E678" s="239"/>
    </row>
    <row r="679" spans="2:5" s="160" customFormat="1" ht="15" customHeight="1">
      <c r="B679" s="164"/>
      <c r="C679" s="164"/>
      <c r="D679" s="163"/>
      <c r="E679" s="239"/>
    </row>
    <row r="680" spans="2:5" s="160" customFormat="1" ht="15" customHeight="1">
      <c r="B680" s="164"/>
      <c r="C680" s="164"/>
      <c r="D680" s="163"/>
      <c r="E680" s="239"/>
    </row>
    <row r="681" spans="2:5" s="160" customFormat="1" ht="15" customHeight="1">
      <c r="B681" s="164"/>
      <c r="C681" s="164"/>
      <c r="D681" s="163"/>
      <c r="E681" s="239"/>
    </row>
    <row r="682" spans="2:5" s="160" customFormat="1" ht="15" customHeight="1">
      <c r="B682" s="164"/>
      <c r="C682" s="164"/>
      <c r="D682" s="163"/>
      <c r="E682" s="239"/>
    </row>
    <row r="683" spans="2:5" s="160" customFormat="1" ht="15" customHeight="1">
      <c r="B683" s="164"/>
      <c r="C683" s="164"/>
      <c r="D683" s="163"/>
      <c r="E683" s="239"/>
    </row>
    <row r="684" spans="2:5" s="160" customFormat="1" ht="15" customHeight="1">
      <c r="B684" s="164"/>
      <c r="C684" s="164"/>
      <c r="D684" s="163"/>
      <c r="E684" s="239"/>
    </row>
    <row r="685" spans="2:5" s="160" customFormat="1" ht="15" customHeight="1">
      <c r="B685" s="164"/>
      <c r="C685" s="164"/>
      <c r="D685" s="163"/>
      <c r="E685" s="239"/>
    </row>
    <row r="686" spans="2:5" s="160" customFormat="1" ht="15" customHeight="1">
      <c r="B686" s="164"/>
      <c r="C686" s="164"/>
      <c r="D686" s="163"/>
      <c r="E686" s="239"/>
    </row>
    <row r="687" spans="2:5" s="160" customFormat="1" ht="15" customHeight="1">
      <c r="B687" s="164"/>
      <c r="C687" s="164"/>
      <c r="D687" s="163"/>
      <c r="E687" s="239"/>
    </row>
    <row r="688" spans="2:5" s="160" customFormat="1" ht="15" customHeight="1">
      <c r="B688" s="164"/>
      <c r="C688" s="164"/>
      <c r="D688" s="163"/>
      <c r="E688" s="239"/>
    </row>
    <row r="689" spans="2:5" s="160" customFormat="1" ht="15" customHeight="1">
      <c r="B689" s="164"/>
      <c r="C689" s="164"/>
      <c r="D689" s="163"/>
      <c r="E689" s="239"/>
    </row>
    <row r="690" spans="2:5" s="160" customFormat="1" ht="15" customHeight="1">
      <c r="B690" s="164"/>
      <c r="C690" s="164"/>
      <c r="D690" s="163"/>
      <c r="E690" s="239"/>
    </row>
    <row r="691" spans="2:5" s="160" customFormat="1" ht="15" customHeight="1">
      <c r="B691" s="164"/>
      <c r="C691" s="164"/>
      <c r="D691" s="163"/>
      <c r="E691" s="239"/>
    </row>
    <row r="692" spans="2:5" s="160" customFormat="1" ht="15" customHeight="1">
      <c r="B692" s="164"/>
      <c r="C692" s="164"/>
      <c r="D692" s="163"/>
      <c r="E692" s="239"/>
    </row>
    <row r="693" spans="2:5" s="160" customFormat="1" ht="15" customHeight="1">
      <c r="B693" s="164"/>
      <c r="C693" s="164"/>
      <c r="D693" s="163"/>
      <c r="E693" s="239"/>
    </row>
    <row r="694" spans="2:5" s="160" customFormat="1" ht="15" customHeight="1">
      <c r="B694" s="164"/>
      <c r="C694" s="164"/>
      <c r="D694" s="163"/>
      <c r="E694" s="239"/>
    </row>
    <row r="695" spans="2:5" s="160" customFormat="1" ht="15" customHeight="1">
      <c r="B695" s="164"/>
      <c r="C695" s="164"/>
      <c r="D695" s="163"/>
      <c r="E695" s="239"/>
    </row>
    <row r="696" spans="2:5" s="160" customFormat="1" ht="15" customHeight="1">
      <c r="B696" s="164"/>
      <c r="C696" s="164"/>
      <c r="D696" s="163"/>
      <c r="E696" s="239"/>
    </row>
    <row r="697" spans="2:5" s="160" customFormat="1" ht="15" customHeight="1">
      <c r="B697" s="164"/>
      <c r="C697" s="164"/>
      <c r="D697" s="163"/>
      <c r="E697" s="239"/>
    </row>
    <row r="698" spans="2:5" s="160" customFormat="1" ht="15" customHeight="1">
      <c r="B698" s="164"/>
      <c r="C698" s="164"/>
      <c r="D698" s="163"/>
      <c r="E698" s="239"/>
    </row>
    <row r="699" spans="2:5" s="160" customFormat="1" ht="15" customHeight="1">
      <c r="B699" s="164"/>
      <c r="C699" s="164"/>
      <c r="D699" s="163"/>
      <c r="E699" s="239"/>
    </row>
    <row r="700" spans="2:5" s="160" customFormat="1" ht="15" customHeight="1">
      <c r="B700" s="164"/>
      <c r="C700" s="164"/>
      <c r="D700" s="163"/>
      <c r="E700" s="239"/>
    </row>
    <row r="701" spans="2:5" s="160" customFormat="1" ht="15" customHeight="1">
      <c r="B701" s="164"/>
      <c r="C701" s="164"/>
      <c r="D701" s="163"/>
      <c r="E701" s="239"/>
    </row>
    <row r="702" spans="2:5" s="160" customFormat="1" ht="15" customHeight="1">
      <c r="B702" s="164"/>
      <c r="C702" s="164"/>
      <c r="D702" s="163"/>
      <c r="E702" s="239"/>
    </row>
    <row r="703" spans="2:5" s="160" customFormat="1" ht="15" customHeight="1">
      <c r="B703" s="164"/>
      <c r="C703" s="164"/>
      <c r="D703" s="163"/>
      <c r="E703" s="239"/>
    </row>
    <row r="704" spans="2:5" s="160" customFormat="1" ht="15" customHeight="1">
      <c r="B704" s="164"/>
      <c r="C704" s="164"/>
      <c r="D704" s="163"/>
      <c r="E704" s="239"/>
    </row>
    <row r="705" spans="2:5" s="160" customFormat="1" ht="15" customHeight="1">
      <c r="B705" s="164"/>
      <c r="C705" s="164"/>
      <c r="D705" s="163"/>
      <c r="E705" s="239"/>
    </row>
    <row r="706" spans="2:5" s="160" customFormat="1" ht="15" customHeight="1">
      <c r="B706" s="164"/>
      <c r="C706" s="164"/>
      <c r="D706" s="163"/>
      <c r="E706" s="239"/>
    </row>
    <row r="707" spans="2:5" s="160" customFormat="1" ht="15" customHeight="1">
      <c r="B707" s="164"/>
      <c r="C707" s="164"/>
      <c r="D707" s="163"/>
      <c r="E707" s="239"/>
    </row>
    <row r="708" spans="2:5" s="160" customFormat="1" ht="15" customHeight="1">
      <c r="B708" s="164"/>
      <c r="C708" s="164"/>
      <c r="D708" s="163"/>
      <c r="E708" s="239"/>
    </row>
    <row r="709" spans="2:5" s="160" customFormat="1" ht="15" customHeight="1">
      <c r="B709" s="164"/>
      <c r="C709" s="164"/>
      <c r="D709" s="163"/>
      <c r="E709" s="239"/>
    </row>
    <row r="710" spans="2:5" s="160" customFormat="1" ht="15" customHeight="1">
      <c r="B710" s="164"/>
      <c r="C710" s="164"/>
      <c r="D710" s="163"/>
      <c r="E710" s="239"/>
    </row>
    <row r="711" spans="2:5" s="160" customFormat="1" ht="15" customHeight="1">
      <c r="B711" s="164"/>
      <c r="C711" s="164"/>
      <c r="D711" s="163"/>
      <c r="E711" s="239"/>
    </row>
    <row r="712" spans="2:5" s="160" customFormat="1" ht="15" customHeight="1">
      <c r="B712" s="164"/>
      <c r="C712" s="164"/>
      <c r="D712" s="163"/>
      <c r="E712" s="239"/>
    </row>
    <row r="713" spans="2:5" s="160" customFormat="1" ht="15" customHeight="1">
      <c r="B713" s="164"/>
      <c r="C713" s="164"/>
      <c r="D713" s="163"/>
      <c r="E713" s="239"/>
    </row>
    <row r="714" spans="2:5" s="160" customFormat="1" ht="15" customHeight="1">
      <c r="B714" s="164"/>
      <c r="C714" s="164"/>
      <c r="D714" s="163"/>
      <c r="E714" s="239"/>
    </row>
    <row r="715" spans="2:5" s="160" customFormat="1" ht="15" customHeight="1">
      <c r="B715" s="164"/>
      <c r="C715" s="164"/>
      <c r="D715" s="163"/>
      <c r="E715" s="239"/>
    </row>
    <row r="716" spans="2:5" s="160" customFormat="1" ht="15" customHeight="1">
      <c r="B716" s="164"/>
      <c r="C716" s="164"/>
      <c r="D716" s="163"/>
      <c r="E716" s="239"/>
    </row>
    <row r="717" spans="2:5" s="160" customFormat="1" ht="15" customHeight="1">
      <c r="B717" s="164"/>
      <c r="C717" s="164"/>
      <c r="D717" s="163"/>
      <c r="E717" s="239"/>
    </row>
    <row r="718" spans="2:5" s="160" customFormat="1" ht="15" customHeight="1">
      <c r="B718" s="164"/>
      <c r="C718" s="164"/>
      <c r="D718" s="163"/>
      <c r="E718" s="239"/>
    </row>
    <row r="719" spans="2:5" s="160" customFormat="1" ht="15" customHeight="1">
      <c r="B719" s="164"/>
      <c r="C719" s="164"/>
      <c r="D719" s="163"/>
      <c r="E719" s="239"/>
    </row>
    <row r="720" spans="2:5" s="160" customFormat="1" ht="15" customHeight="1">
      <c r="B720" s="164"/>
      <c r="C720" s="164"/>
      <c r="D720" s="163"/>
      <c r="E720" s="239"/>
    </row>
    <row r="721" spans="2:5" s="160" customFormat="1" ht="15" customHeight="1">
      <c r="B721" s="164"/>
      <c r="C721" s="164"/>
      <c r="D721" s="163"/>
      <c r="E721" s="239"/>
    </row>
    <row r="722" spans="2:5" s="160" customFormat="1" ht="15" customHeight="1">
      <c r="B722" s="164"/>
      <c r="C722" s="164"/>
      <c r="D722" s="163"/>
      <c r="E722" s="239"/>
    </row>
    <row r="723" spans="2:5" s="160" customFormat="1" ht="15" customHeight="1">
      <c r="B723" s="164"/>
      <c r="C723" s="164"/>
      <c r="D723" s="163"/>
      <c r="E723" s="239"/>
    </row>
    <row r="724" spans="2:5" s="160" customFormat="1" ht="15" customHeight="1">
      <c r="B724" s="164"/>
      <c r="C724" s="164"/>
      <c r="D724" s="163"/>
      <c r="E724" s="239"/>
    </row>
    <row r="725" spans="2:5" s="160" customFormat="1" ht="15" customHeight="1">
      <c r="B725" s="164"/>
      <c r="C725" s="164"/>
      <c r="D725" s="163"/>
      <c r="E725" s="239"/>
    </row>
    <row r="726" spans="2:5" s="160" customFormat="1" ht="15" customHeight="1">
      <c r="B726" s="164"/>
      <c r="C726" s="164"/>
      <c r="D726" s="163"/>
      <c r="E726" s="239"/>
    </row>
    <row r="727" spans="2:5" s="160" customFormat="1" ht="15" customHeight="1">
      <c r="B727" s="164"/>
      <c r="C727" s="164"/>
      <c r="D727" s="163"/>
      <c r="E727" s="239"/>
    </row>
    <row r="728" spans="2:5" s="160" customFormat="1" ht="15" customHeight="1">
      <c r="B728" s="164"/>
      <c r="C728" s="164"/>
      <c r="D728" s="163"/>
      <c r="E728" s="239"/>
    </row>
    <row r="729" spans="2:5" s="160" customFormat="1" ht="15" customHeight="1">
      <c r="B729" s="164"/>
      <c r="C729" s="164"/>
      <c r="D729" s="163"/>
      <c r="E729" s="239"/>
    </row>
    <row r="730" spans="2:5" s="160" customFormat="1" ht="15" customHeight="1">
      <c r="B730" s="164"/>
      <c r="C730" s="164"/>
      <c r="D730" s="163"/>
      <c r="E730" s="239"/>
    </row>
    <row r="731" spans="2:5" s="160" customFormat="1" ht="15" customHeight="1">
      <c r="B731" s="164"/>
      <c r="C731" s="164"/>
      <c r="D731" s="163"/>
      <c r="E731" s="239"/>
    </row>
    <row r="732" spans="2:5" s="160" customFormat="1" ht="15" customHeight="1">
      <c r="B732" s="164"/>
      <c r="C732" s="164"/>
      <c r="D732" s="163"/>
      <c r="E732" s="239"/>
    </row>
    <row r="733" spans="2:5" s="160" customFormat="1" ht="15" customHeight="1">
      <c r="B733" s="164"/>
      <c r="C733" s="164"/>
      <c r="D733" s="163"/>
      <c r="E733" s="239"/>
    </row>
    <row r="734" spans="2:5" s="160" customFormat="1" ht="15" customHeight="1">
      <c r="B734" s="164"/>
      <c r="C734" s="164"/>
      <c r="D734" s="163"/>
      <c r="E734" s="239"/>
    </row>
    <row r="735" spans="2:5" s="160" customFormat="1" ht="15" customHeight="1">
      <c r="B735" s="164"/>
      <c r="C735" s="164"/>
      <c r="D735" s="163"/>
      <c r="E735" s="239"/>
    </row>
    <row r="736" spans="2:5" s="160" customFormat="1" ht="15" customHeight="1">
      <c r="B736" s="159"/>
      <c r="C736" s="159"/>
      <c r="D736" s="158"/>
      <c r="E736" s="229"/>
    </row>
    <row r="737" spans="2:5" s="160" customFormat="1" ht="15" customHeight="1">
      <c r="B737" s="159"/>
      <c r="C737" s="159"/>
      <c r="D737" s="158"/>
      <c r="E737" s="229"/>
    </row>
    <row r="738" spans="2:5" s="160" customFormat="1" ht="15" customHeight="1">
      <c r="B738" s="159"/>
      <c r="C738" s="159"/>
      <c r="D738" s="158"/>
      <c r="E738" s="229"/>
    </row>
    <row r="739" spans="2:5" s="160" customFormat="1" ht="15" customHeight="1">
      <c r="B739" s="159"/>
      <c r="C739" s="159"/>
      <c r="D739" s="158"/>
      <c r="E739" s="229"/>
    </row>
    <row r="740" spans="2:5" s="160" customFormat="1" ht="15" customHeight="1">
      <c r="B740" s="159"/>
      <c r="C740" s="159"/>
      <c r="D740" s="158"/>
      <c r="E740" s="229"/>
    </row>
    <row r="741" spans="2:5" s="160" customFormat="1" ht="15" customHeight="1">
      <c r="B741" s="159"/>
      <c r="C741" s="159"/>
      <c r="D741" s="158"/>
      <c r="E741" s="229"/>
    </row>
    <row r="742" spans="2:5" s="160" customFormat="1" ht="15" customHeight="1">
      <c r="B742" s="159"/>
      <c r="C742" s="159"/>
      <c r="D742" s="158"/>
      <c r="E742" s="229"/>
    </row>
    <row r="743" spans="2:5" s="160" customFormat="1" ht="15" customHeight="1">
      <c r="B743" s="159"/>
      <c r="C743" s="159"/>
      <c r="D743" s="158"/>
      <c r="E743" s="229"/>
    </row>
    <row r="744" spans="2:5" s="160" customFormat="1" ht="15" customHeight="1">
      <c r="B744" s="159"/>
      <c r="C744" s="159"/>
      <c r="D744" s="158"/>
      <c r="E744" s="229"/>
    </row>
    <row r="745" spans="2:5" s="160" customFormat="1" ht="15" customHeight="1">
      <c r="B745" s="159"/>
      <c r="C745" s="159"/>
      <c r="D745" s="158"/>
      <c r="E745" s="229"/>
    </row>
    <row r="746" spans="2:5" s="160" customFormat="1" ht="15" customHeight="1">
      <c r="B746" s="159"/>
      <c r="C746" s="159"/>
      <c r="D746" s="158"/>
      <c r="E746" s="229"/>
    </row>
    <row r="747" spans="2:5" s="160" customFormat="1" ht="15" customHeight="1">
      <c r="B747" s="159"/>
      <c r="C747" s="159"/>
      <c r="D747" s="158"/>
      <c r="E747" s="229"/>
    </row>
    <row r="748" spans="2:5" s="160" customFormat="1" ht="15" customHeight="1">
      <c r="B748" s="159"/>
      <c r="C748" s="159"/>
      <c r="D748" s="158"/>
      <c r="E748" s="229"/>
    </row>
    <row r="749" spans="2:5" s="160" customFormat="1" ht="15" customHeight="1">
      <c r="B749" s="159"/>
      <c r="C749" s="159"/>
      <c r="D749" s="158"/>
      <c r="E749" s="229"/>
    </row>
    <row r="750" spans="2:5" s="160" customFormat="1" ht="15" customHeight="1">
      <c r="B750" s="159"/>
      <c r="C750" s="159"/>
      <c r="D750" s="158"/>
      <c r="E750" s="229"/>
    </row>
    <row r="751" spans="2:5" s="160" customFormat="1" ht="15" customHeight="1">
      <c r="B751" s="159"/>
      <c r="C751" s="159"/>
      <c r="D751" s="158"/>
      <c r="E751" s="229"/>
    </row>
    <row r="752" spans="2:5" s="160" customFormat="1" ht="15" customHeight="1">
      <c r="B752" s="159"/>
      <c r="C752" s="159"/>
      <c r="D752" s="158"/>
      <c r="E752" s="229"/>
    </row>
    <row r="753" spans="2:5" s="160" customFormat="1" ht="15" customHeight="1">
      <c r="B753" s="159"/>
      <c r="C753" s="159"/>
      <c r="D753" s="158"/>
      <c r="E753" s="229"/>
    </row>
    <row r="754" spans="2:5" s="160" customFormat="1" ht="15" customHeight="1">
      <c r="B754" s="159"/>
      <c r="C754" s="159"/>
      <c r="D754" s="158"/>
      <c r="E754" s="229"/>
    </row>
    <row r="755" spans="2:5" s="160" customFormat="1" ht="15" customHeight="1">
      <c r="B755" s="159"/>
      <c r="C755" s="159"/>
      <c r="D755" s="158"/>
      <c r="E755" s="229"/>
    </row>
    <row r="756" spans="2:5" s="160" customFormat="1" ht="15" customHeight="1">
      <c r="B756" s="159"/>
      <c r="C756" s="159"/>
      <c r="D756" s="158"/>
      <c r="E756" s="229"/>
    </row>
    <row r="757" spans="2:5" s="160" customFormat="1" ht="15" customHeight="1">
      <c r="B757" s="159"/>
      <c r="C757" s="159"/>
      <c r="D757" s="158"/>
      <c r="E757" s="229"/>
    </row>
    <row r="758" spans="2:5" s="160" customFormat="1" ht="15" customHeight="1">
      <c r="B758" s="159"/>
      <c r="C758" s="159"/>
      <c r="D758" s="158"/>
      <c r="E758" s="229"/>
    </row>
    <row r="759" spans="2:5" s="160" customFormat="1" ht="15" customHeight="1">
      <c r="B759" s="159"/>
      <c r="C759" s="159"/>
      <c r="D759" s="158"/>
      <c r="E759" s="229"/>
    </row>
    <row r="760" spans="2:5" s="160" customFormat="1" ht="15" customHeight="1">
      <c r="B760" s="159"/>
      <c r="C760" s="159"/>
      <c r="D760" s="158"/>
      <c r="E760" s="229"/>
    </row>
    <row r="761" spans="2:5" s="160" customFormat="1" ht="15" customHeight="1">
      <c r="B761" s="159"/>
      <c r="C761" s="159"/>
      <c r="D761" s="158"/>
      <c r="E761" s="229"/>
    </row>
    <row r="762" spans="2:5" s="160" customFormat="1" ht="15" customHeight="1">
      <c r="B762" s="159"/>
      <c r="C762" s="159"/>
      <c r="D762" s="158"/>
      <c r="E762" s="229"/>
    </row>
    <row r="763" spans="2:5" s="160" customFormat="1" ht="15" customHeight="1">
      <c r="B763" s="159"/>
      <c r="C763" s="159"/>
      <c r="D763" s="158"/>
      <c r="E763" s="229"/>
    </row>
    <row r="764" spans="2:5" s="160" customFormat="1" ht="15" customHeight="1">
      <c r="B764" s="159"/>
      <c r="C764" s="159"/>
      <c r="D764" s="158"/>
      <c r="E764" s="229"/>
    </row>
    <row r="765" spans="2:5" s="160" customFormat="1" ht="15" customHeight="1">
      <c r="B765" s="159"/>
      <c r="C765" s="159"/>
      <c r="D765" s="158"/>
      <c r="E765" s="229"/>
    </row>
    <row r="766" spans="2:5" s="160" customFormat="1" ht="15" customHeight="1">
      <c r="B766" s="159"/>
      <c r="C766" s="159"/>
      <c r="D766" s="158"/>
      <c r="E766" s="229"/>
    </row>
    <row r="767" spans="2:5" s="160" customFormat="1" ht="15" customHeight="1">
      <c r="B767" s="159"/>
      <c r="C767" s="159"/>
      <c r="D767" s="158"/>
      <c r="E767" s="229"/>
    </row>
    <row r="768" spans="2:5" s="160" customFormat="1" ht="15" customHeight="1">
      <c r="B768" s="159"/>
      <c r="C768" s="159"/>
      <c r="D768" s="158"/>
      <c r="E768" s="229"/>
    </row>
    <row r="769" spans="2:5" s="160" customFormat="1" ht="15" customHeight="1">
      <c r="B769" s="159"/>
      <c r="C769" s="159"/>
      <c r="D769" s="158"/>
      <c r="E769" s="229"/>
    </row>
    <row r="770" spans="2:5" s="160" customFormat="1" ht="15" customHeight="1">
      <c r="B770" s="159"/>
      <c r="C770" s="159"/>
      <c r="D770" s="158"/>
      <c r="E770" s="229"/>
    </row>
    <row r="771" spans="2:5" s="160" customFormat="1" ht="15" customHeight="1">
      <c r="B771" s="159"/>
      <c r="C771" s="159"/>
      <c r="D771" s="158"/>
      <c r="E771" s="229"/>
    </row>
    <row r="772" spans="2:5" s="160" customFormat="1" ht="15" customHeight="1">
      <c r="B772" s="159"/>
      <c r="C772" s="159"/>
      <c r="D772" s="158"/>
      <c r="E772" s="229"/>
    </row>
    <row r="773" spans="2:5" s="160" customFormat="1" ht="15" customHeight="1">
      <c r="B773" s="159"/>
      <c r="C773" s="159"/>
      <c r="D773" s="158"/>
      <c r="E773" s="229"/>
    </row>
    <row r="774" spans="2:5" s="160" customFormat="1" ht="15" customHeight="1">
      <c r="B774" s="159"/>
      <c r="C774" s="159"/>
      <c r="D774" s="158"/>
      <c r="E774" s="229"/>
    </row>
    <row r="775" spans="2:5" s="160" customFormat="1" ht="15" customHeight="1">
      <c r="B775" s="159"/>
      <c r="C775" s="159"/>
      <c r="D775" s="158"/>
      <c r="E775" s="229"/>
    </row>
    <row r="776" spans="2:5" s="160" customFormat="1" ht="15" customHeight="1">
      <c r="B776" s="159"/>
      <c r="C776" s="159"/>
      <c r="D776" s="158"/>
      <c r="E776" s="229"/>
    </row>
    <row r="777" spans="2:5" s="160" customFormat="1" ht="15" customHeight="1">
      <c r="B777" s="159"/>
      <c r="C777" s="159"/>
      <c r="D777" s="158"/>
      <c r="E777" s="229"/>
    </row>
    <row r="778" spans="2:5" s="160" customFormat="1" ht="15" customHeight="1">
      <c r="B778" s="159"/>
      <c r="C778" s="159"/>
      <c r="D778" s="158"/>
      <c r="E778" s="229"/>
    </row>
    <row r="779" spans="2:5" s="160" customFormat="1" ht="15" customHeight="1">
      <c r="B779" s="159"/>
      <c r="C779" s="159"/>
      <c r="D779" s="158"/>
      <c r="E779" s="229"/>
    </row>
    <row r="780" spans="2:5" s="160" customFormat="1" ht="15" customHeight="1">
      <c r="B780" s="159"/>
      <c r="C780" s="159"/>
      <c r="D780" s="158"/>
      <c r="E780" s="229"/>
    </row>
    <row r="781" spans="2:5" s="160" customFormat="1" ht="15" customHeight="1">
      <c r="B781" s="159"/>
      <c r="C781" s="159"/>
      <c r="D781" s="158"/>
      <c r="E781" s="229"/>
    </row>
    <row r="782" spans="2:5" s="160" customFormat="1" ht="15" customHeight="1">
      <c r="B782" s="159"/>
      <c r="C782" s="159"/>
      <c r="D782" s="158"/>
      <c r="E782" s="229"/>
    </row>
    <row r="783" spans="2:5" s="160" customFormat="1" ht="15" customHeight="1">
      <c r="B783" s="159"/>
      <c r="C783" s="159"/>
      <c r="D783" s="158"/>
      <c r="E783" s="229"/>
    </row>
    <row r="784" spans="2:5" s="160" customFormat="1" ht="15" customHeight="1">
      <c r="B784" s="159"/>
      <c r="C784" s="159"/>
      <c r="D784" s="158"/>
      <c r="E784" s="229"/>
    </row>
    <row r="785" spans="2:5" s="160" customFormat="1" ht="15" customHeight="1">
      <c r="B785" s="159"/>
      <c r="C785" s="159"/>
      <c r="D785" s="158"/>
      <c r="E785" s="229"/>
    </row>
    <row r="786" spans="2:5" s="160" customFormat="1" ht="15" customHeight="1">
      <c r="B786" s="159"/>
      <c r="C786" s="159"/>
      <c r="D786" s="158"/>
      <c r="E786" s="229"/>
    </row>
    <row r="787" spans="2:5" s="160" customFormat="1" ht="15" customHeight="1">
      <c r="B787" s="159"/>
      <c r="C787" s="159"/>
      <c r="D787" s="158"/>
      <c r="E787" s="229"/>
    </row>
    <row r="788" spans="2:5" s="160" customFormat="1" ht="15" customHeight="1">
      <c r="B788" s="159"/>
      <c r="C788" s="159"/>
      <c r="D788" s="158"/>
      <c r="E788" s="229"/>
    </row>
    <row r="789" spans="2:5" s="160" customFormat="1" ht="15" customHeight="1">
      <c r="B789" s="159"/>
      <c r="C789" s="159"/>
      <c r="D789" s="158"/>
      <c r="E789" s="229"/>
    </row>
    <row r="790" spans="2:5" s="160" customFormat="1" ht="15" customHeight="1">
      <c r="B790" s="159"/>
      <c r="C790" s="159"/>
      <c r="D790" s="158"/>
      <c r="E790" s="229"/>
    </row>
    <row r="791" spans="2:5" s="160" customFormat="1" ht="15" customHeight="1">
      <c r="B791" s="159"/>
      <c r="C791" s="159"/>
      <c r="D791" s="158"/>
      <c r="E791" s="229"/>
    </row>
    <row r="792" spans="2:5" s="160" customFormat="1" ht="15" customHeight="1">
      <c r="B792" s="159"/>
      <c r="C792" s="159"/>
      <c r="D792" s="158"/>
      <c r="E792" s="229"/>
    </row>
    <row r="793" spans="2:5" s="160" customFormat="1" ht="15" customHeight="1">
      <c r="B793" s="159"/>
      <c r="C793" s="159"/>
      <c r="D793" s="158"/>
      <c r="E793" s="229"/>
    </row>
    <row r="794" spans="2:5" s="160" customFormat="1" ht="15" customHeight="1">
      <c r="B794" s="159"/>
      <c r="C794" s="159"/>
      <c r="D794" s="158"/>
      <c r="E794" s="229"/>
    </row>
    <row r="795" spans="2:5" s="160" customFormat="1" ht="15" customHeight="1">
      <c r="B795" s="159"/>
      <c r="C795" s="159"/>
      <c r="D795" s="158"/>
      <c r="E795" s="229"/>
    </row>
    <row r="796" spans="2:5" s="160" customFormat="1" ht="15" customHeight="1">
      <c r="B796" s="159"/>
      <c r="C796" s="159"/>
      <c r="D796" s="158"/>
      <c r="E796" s="229"/>
    </row>
    <row r="797" spans="2:5" s="160" customFormat="1" ht="15" customHeight="1">
      <c r="B797" s="159"/>
      <c r="C797" s="159"/>
      <c r="D797" s="158"/>
      <c r="E797" s="229"/>
    </row>
    <row r="798" spans="2:5" s="160" customFormat="1" ht="15" customHeight="1">
      <c r="B798" s="159"/>
      <c r="C798" s="159"/>
      <c r="D798" s="158"/>
      <c r="E798" s="229"/>
    </row>
    <row r="799" spans="2:5" s="160" customFormat="1" ht="15" customHeight="1">
      <c r="B799" s="159"/>
      <c r="C799" s="159"/>
      <c r="D799" s="158"/>
      <c r="E799" s="229"/>
    </row>
    <row r="800" spans="2:5" s="160" customFormat="1" ht="15" customHeight="1">
      <c r="B800" s="159"/>
      <c r="C800" s="159"/>
      <c r="D800" s="158"/>
      <c r="E800" s="229"/>
    </row>
    <row r="801" spans="2:5" s="160" customFormat="1" ht="15" customHeight="1">
      <c r="B801" s="159"/>
      <c r="C801" s="159"/>
      <c r="D801" s="158"/>
      <c r="E801" s="229"/>
    </row>
    <row r="802" spans="2:5" s="160" customFormat="1" ht="15" customHeight="1">
      <c r="B802" s="159"/>
      <c r="C802" s="159"/>
      <c r="D802" s="158"/>
      <c r="E802" s="229"/>
    </row>
    <row r="803" spans="2:5" s="160" customFormat="1" ht="15" customHeight="1">
      <c r="B803" s="159"/>
      <c r="C803" s="159"/>
      <c r="D803" s="158"/>
      <c r="E803" s="229"/>
    </row>
    <row r="804" spans="2:5" s="160" customFormat="1" ht="15" customHeight="1">
      <c r="B804" s="159"/>
      <c r="C804" s="159"/>
      <c r="D804" s="158"/>
      <c r="E804" s="229"/>
    </row>
    <row r="805" spans="2:5" s="160" customFormat="1" ht="15" customHeight="1">
      <c r="B805" s="159"/>
      <c r="C805" s="159"/>
      <c r="D805" s="158"/>
      <c r="E805" s="229"/>
    </row>
    <row r="806" spans="2:5" s="160" customFormat="1" ht="15" customHeight="1">
      <c r="B806" s="159"/>
      <c r="C806" s="159"/>
      <c r="D806" s="158"/>
      <c r="E806" s="229"/>
    </row>
    <row r="807" spans="2:5" s="160" customFormat="1" ht="15" customHeight="1">
      <c r="B807" s="159"/>
      <c r="C807" s="159"/>
      <c r="D807" s="158"/>
      <c r="E807" s="229"/>
    </row>
    <row r="808" spans="2:5" s="160" customFormat="1" ht="15" customHeight="1">
      <c r="B808" s="159"/>
      <c r="C808" s="159"/>
      <c r="D808" s="158"/>
      <c r="E808" s="229"/>
    </row>
    <row r="809" spans="2:5" s="160" customFormat="1" ht="15" customHeight="1">
      <c r="B809" s="159"/>
      <c r="C809" s="159"/>
      <c r="D809" s="158"/>
      <c r="E809" s="229"/>
    </row>
    <row r="810" spans="2:5" s="160" customFormat="1" ht="15" customHeight="1">
      <c r="B810" s="159"/>
      <c r="C810" s="159"/>
      <c r="D810" s="158"/>
      <c r="E810" s="229"/>
    </row>
    <row r="811" spans="2:5" s="160" customFormat="1" ht="15" customHeight="1">
      <c r="B811" s="159"/>
      <c r="C811" s="159"/>
      <c r="D811" s="158"/>
      <c r="E811" s="229"/>
    </row>
    <row r="812" spans="2:5" s="160" customFormat="1" ht="15" customHeight="1">
      <c r="B812" s="159"/>
      <c r="C812" s="159"/>
      <c r="D812" s="158"/>
      <c r="E812" s="229"/>
    </row>
    <row r="813" spans="2:5" s="160" customFormat="1" ht="15" customHeight="1">
      <c r="B813" s="159"/>
      <c r="C813" s="159"/>
      <c r="D813" s="158"/>
      <c r="E813" s="229"/>
    </row>
    <row r="814" spans="2:5" s="160" customFormat="1" ht="15" customHeight="1">
      <c r="B814" s="159"/>
      <c r="C814" s="159"/>
      <c r="D814" s="158"/>
      <c r="E814" s="229"/>
    </row>
    <row r="815" spans="2:5" s="160" customFormat="1" ht="15" customHeight="1">
      <c r="B815" s="159"/>
      <c r="C815" s="159"/>
      <c r="D815" s="158"/>
      <c r="E815" s="229"/>
    </row>
    <row r="816" spans="2:5" s="160" customFormat="1" ht="15" customHeight="1">
      <c r="B816" s="159"/>
      <c r="C816" s="159"/>
      <c r="D816" s="158"/>
      <c r="E816" s="229"/>
    </row>
    <row r="817" spans="2:5" s="160" customFormat="1" ht="15" customHeight="1">
      <c r="B817" s="159"/>
      <c r="C817" s="159"/>
      <c r="D817" s="158"/>
      <c r="E817" s="229"/>
    </row>
    <row r="818" spans="2:5" s="160" customFormat="1" ht="15" customHeight="1">
      <c r="B818" s="159"/>
      <c r="C818" s="159"/>
      <c r="D818" s="158"/>
      <c r="E818" s="229"/>
    </row>
    <row r="819" spans="2:5" s="160" customFormat="1" ht="15" customHeight="1">
      <c r="B819" s="159"/>
      <c r="C819" s="159"/>
      <c r="D819" s="158"/>
      <c r="E819" s="229"/>
    </row>
    <row r="820" spans="2:5" s="160" customFormat="1" ht="15" customHeight="1">
      <c r="B820" s="159"/>
      <c r="C820" s="159"/>
      <c r="D820" s="158"/>
      <c r="E820" s="229"/>
    </row>
    <row r="821" spans="2:5" s="160" customFormat="1" ht="15" customHeight="1">
      <c r="B821" s="159"/>
      <c r="C821" s="159"/>
      <c r="D821" s="158"/>
      <c r="E821" s="229"/>
    </row>
    <row r="822" spans="2:5" s="160" customFormat="1" ht="15" customHeight="1">
      <c r="B822" s="159"/>
      <c r="C822" s="159"/>
      <c r="D822" s="158"/>
      <c r="E822" s="229"/>
    </row>
    <row r="823" spans="2:5" s="160" customFormat="1" ht="15" customHeight="1">
      <c r="B823" s="159"/>
      <c r="C823" s="159"/>
      <c r="D823" s="158"/>
      <c r="E823" s="229"/>
    </row>
    <row r="824" spans="2:5" s="160" customFormat="1" ht="15" customHeight="1">
      <c r="B824" s="159"/>
      <c r="C824" s="159"/>
      <c r="D824" s="158"/>
      <c r="E824" s="229"/>
    </row>
    <row r="825" spans="2:5" s="160" customFormat="1" ht="15" customHeight="1">
      <c r="B825" s="159"/>
      <c r="C825" s="159"/>
      <c r="D825" s="158"/>
      <c r="E825" s="229"/>
    </row>
    <row r="826" spans="2:5" s="160" customFormat="1" ht="15" customHeight="1">
      <c r="B826" s="159"/>
      <c r="C826" s="159"/>
      <c r="D826" s="158"/>
      <c r="E826" s="229"/>
    </row>
    <row r="827" spans="2:5" s="160" customFormat="1" ht="15" customHeight="1">
      <c r="B827" s="159"/>
      <c r="C827" s="159"/>
      <c r="D827" s="158"/>
      <c r="E827" s="229"/>
    </row>
    <row r="828" spans="2:5" s="160" customFormat="1" ht="15" customHeight="1">
      <c r="B828" s="159"/>
      <c r="C828" s="159"/>
      <c r="D828" s="158"/>
      <c r="E828" s="229"/>
    </row>
    <row r="829" spans="2:5" s="160" customFormat="1" ht="15" customHeight="1">
      <c r="B829" s="159"/>
      <c r="C829" s="159"/>
      <c r="D829" s="158"/>
      <c r="E829" s="229"/>
    </row>
    <row r="830" spans="2:5" s="160" customFormat="1" ht="15" customHeight="1">
      <c r="B830" s="159"/>
      <c r="C830" s="159"/>
      <c r="D830" s="158"/>
      <c r="E830" s="229"/>
    </row>
    <row r="831" spans="2:5" s="160" customFormat="1" ht="15" customHeight="1">
      <c r="B831" s="159"/>
      <c r="C831" s="159"/>
      <c r="D831" s="158"/>
      <c r="E831" s="229"/>
    </row>
    <row r="832" spans="2:5" s="160" customFormat="1" ht="15" customHeight="1">
      <c r="B832" s="159"/>
      <c r="C832" s="159"/>
      <c r="D832" s="158"/>
      <c r="E832" s="229"/>
    </row>
    <row r="833" spans="2:5" s="160" customFormat="1" ht="15" customHeight="1">
      <c r="B833" s="159"/>
      <c r="C833" s="159"/>
      <c r="D833" s="158"/>
      <c r="E833" s="229"/>
    </row>
    <row r="834" spans="2:5" s="160" customFormat="1" ht="15" customHeight="1">
      <c r="B834" s="159"/>
      <c r="C834" s="159"/>
      <c r="D834" s="158"/>
      <c r="E834" s="229"/>
    </row>
    <row r="835" spans="2:5" s="160" customFormat="1" ht="15" customHeight="1">
      <c r="B835" s="159"/>
      <c r="C835" s="159"/>
      <c r="D835" s="158"/>
      <c r="E835" s="229"/>
    </row>
    <row r="836" spans="2:5" s="160" customFormat="1" ht="15" customHeight="1">
      <c r="B836" s="159"/>
      <c r="C836" s="159"/>
      <c r="D836" s="158"/>
      <c r="E836" s="229"/>
    </row>
    <row r="837" spans="2:5" s="160" customFormat="1" ht="15" customHeight="1">
      <c r="B837" s="159"/>
      <c r="C837" s="159"/>
      <c r="D837" s="158"/>
      <c r="E837" s="229"/>
    </row>
    <row r="838" spans="2:5" s="160" customFormat="1" ht="15" customHeight="1">
      <c r="B838" s="159"/>
      <c r="C838" s="159"/>
      <c r="D838" s="158"/>
      <c r="E838" s="229"/>
    </row>
    <row r="839" spans="2:5" s="160" customFormat="1" ht="15" customHeight="1">
      <c r="B839" s="159"/>
      <c r="C839" s="159"/>
      <c r="D839" s="158"/>
      <c r="E839" s="229"/>
    </row>
    <row r="840" spans="2:5" s="160" customFormat="1" ht="15" customHeight="1">
      <c r="B840" s="159"/>
      <c r="C840" s="159"/>
      <c r="D840" s="158"/>
      <c r="E840" s="229"/>
    </row>
    <row r="841" spans="2:5" s="160" customFormat="1" ht="15" customHeight="1">
      <c r="B841" s="159"/>
      <c r="C841" s="159"/>
      <c r="D841" s="158"/>
      <c r="E841" s="229"/>
    </row>
    <row r="842" spans="2:5" s="160" customFormat="1" ht="15" customHeight="1">
      <c r="B842" s="159"/>
      <c r="C842" s="159"/>
      <c r="D842" s="158"/>
      <c r="E842" s="229"/>
    </row>
    <row r="843" spans="2:5" s="160" customFormat="1" ht="15" customHeight="1">
      <c r="B843" s="159"/>
      <c r="C843" s="159"/>
      <c r="D843" s="158"/>
      <c r="E843" s="229"/>
    </row>
    <row r="844" spans="2:5" s="160" customFormat="1" ht="15" customHeight="1">
      <c r="B844" s="159"/>
      <c r="C844" s="159"/>
      <c r="D844" s="158"/>
      <c r="E844" s="229"/>
    </row>
    <row r="845" spans="2:5" s="160" customFormat="1" ht="15" customHeight="1">
      <c r="B845" s="159"/>
      <c r="C845" s="159"/>
      <c r="D845" s="158"/>
      <c r="E845" s="229"/>
    </row>
    <row r="846" spans="2:5" s="160" customFormat="1" ht="15" customHeight="1">
      <c r="B846" s="159"/>
      <c r="C846" s="159"/>
      <c r="D846" s="158"/>
      <c r="E846" s="229"/>
    </row>
    <row r="847" spans="2:5" s="160" customFormat="1" ht="15" customHeight="1">
      <c r="B847" s="159"/>
      <c r="C847" s="159"/>
      <c r="D847" s="158"/>
      <c r="E847" s="229"/>
    </row>
    <row r="848" spans="2:5" s="160" customFormat="1" ht="15" customHeight="1">
      <c r="B848" s="159"/>
      <c r="C848" s="159"/>
      <c r="D848" s="158"/>
      <c r="E848" s="229"/>
    </row>
    <row r="849" spans="2:5" s="160" customFormat="1" ht="15" customHeight="1">
      <c r="B849" s="159"/>
      <c r="C849" s="159"/>
      <c r="D849" s="158"/>
      <c r="E849" s="229"/>
    </row>
    <row r="850" spans="2:5" s="160" customFormat="1" ht="15" customHeight="1">
      <c r="B850" s="159"/>
      <c r="C850" s="159"/>
      <c r="D850" s="158"/>
      <c r="E850" s="229"/>
    </row>
    <row r="851" spans="2:5" s="160" customFormat="1" ht="15" customHeight="1">
      <c r="B851" s="159"/>
      <c r="C851" s="159"/>
      <c r="D851" s="158"/>
      <c r="E851" s="229"/>
    </row>
    <row r="852" spans="2:5" s="160" customFormat="1" ht="15" customHeight="1">
      <c r="B852" s="159"/>
      <c r="C852" s="159"/>
      <c r="D852" s="158"/>
      <c r="E852" s="229"/>
    </row>
    <row r="853" spans="2:5" s="160" customFormat="1" ht="15" customHeight="1">
      <c r="B853" s="159"/>
      <c r="C853" s="159"/>
      <c r="D853" s="158"/>
      <c r="E853" s="229"/>
    </row>
    <row r="854" spans="2:5" s="160" customFormat="1" ht="15" customHeight="1">
      <c r="B854" s="159"/>
      <c r="C854" s="159"/>
      <c r="D854" s="158"/>
      <c r="E854" s="229"/>
    </row>
    <row r="855" spans="2:5" s="160" customFormat="1" ht="15" customHeight="1">
      <c r="B855" s="159"/>
      <c r="C855" s="159"/>
      <c r="D855" s="158"/>
      <c r="E855" s="229"/>
    </row>
    <row r="856" spans="2:5" s="160" customFormat="1" ht="15" customHeight="1">
      <c r="B856" s="159"/>
      <c r="C856" s="159"/>
      <c r="D856" s="158"/>
      <c r="E856" s="229"/>
    </row>
    <row r="857" spans="2:5" s="160" customFormat="1" ht="15" customHeight="1">
      <c r="B857" s="159"/>
      <c r="C857" s="159"/>
      <c r="D857" s="158"/>
      <c r="E857" s="229"/>
    </row>
    <row r="858" spans="2:5" s="160" customFormat="1" ht="15" customHeight="1">
      <c r="B858" s="159"/>
      <c r="C858" s="159"/>
      <c r="D858" s="158"/>
      <c r="E858" s="229"/>
    </row>
    <row r="859" spans="2:5" s="160" customFormat="1" ht="15" customHeight="1">
      <c r="B859" s="159"/>
      <c r="C859" s="159"/>
      <c r="D859" s="158"/>
      <c r="E859" s="229"/>
    </row>
    <row r="860" spans="2:5" s="160" customFormat="1" ht="15" customHeight="1">
      <c r="B860" s="159"/>
      <c r="C860" s="159"/>
      <c r="D860" s="158"/>
      <c r="E860" s="229"/>
    </row>
    <row r="861" spans="2:5" s="160" customFormat="1" ht="15" customHeight="1">
      <c r="B861" s="159"/>
      <c r="C861" s="159"/>
      <c r="D861" s="158"/>
      <c r="E861" s="229"/>
    </row>
    <row r="862" spans="2:5" s="160" customFormat="1" ht="15" customHeight="1">
      <c r="B862" s="159"/>
      <c r="C862" s="159"/>
      <c r="D862" s="158"/>
      <c r="E862" s="229"/>
    </row>
    <row r="863" spans="2:5" s="160" customFormat="1" ht="15" customHeight="1">
      <c r="B863" s="159"/>
      <c r="C863" s="159"/>
      <c r="D863" s="158"/>
      <c r="E863" s="229"/>
    </row>
    <row r="864" spans="2:5" s="160" customFormat="1" ht="15" customHeight="1">
      <c r="B864" s="159"/>
      <c r="C864" s="159"/>
      <c r="D864" s="158"/>
      <c r="E864" s="229"/>
    </row>
    <row r="865" spans="2:5" s="160" customFormat="1" ht="15" customHeight="1">
      <c r="B865" s="159"/>
      <c r="C865" s="159"/>
      <c r="D865" s="158"/>
      <c r="E865" s="229"/>
    </row>
    <row r="866" spans="2:5" s="160" customFormat="1" ht="15" customHeight="1">
      <c r="B866" s="159"/>
      <c r="C866" s="159"/>
      <c r="D866" s="158"/>
      <c r="E866" s="229"/>
    </row>
    <row r="867" spans="2:5" s="160" customFormat="1" ht="15" customHeight="1">
      <c r="B867" s="159"/>
      <c r="C867" s="159"/>
      <c r="D867" s="158"/>
      <c r="E867" s="229"/>
    </row>
    <row r="868" spans="2:5" s="160" customFormat="1" ht="15" customHeight="1">
      <c r="B868" s="159"/>
      <c r="C868" s="159"/>
      <c r="D868" s="158"/>
      <c r="E868" s="229"/>
    </row>
    <row r="869" spans="2:5" s="160" customFormat="1" ht="15" customHeight="1">
      <c r="B869" s="159"/>
      <c r="C869" s="159"/>
      <c r="D869" s="158"/>
      <c r="E869" s="229"/>
    </row>
    <row r="870" spans="2:5" s="160" customFormat="1" ht="15" customHeight="1">
      <c r="B870" s="159"/>
      <c r="C870" s="159"/>
      <c r="D870" s="158"/>
      <c r="E870" s="229"/>
    </row>
    <row r="871" spans="2:5" s="160" customFormat="1" ht="15" customHeight="1">
      <c r="B871" s="159"/>
      <c r="C871" s="159"/>
      <c r="D871" s="158"/>
      <c r="E871" s="229"/>
    </row>
    <row r="872" spans="2:5" s="160" customFormat="1" ht="15" customHeight="1">
      <c r="B872" s="159"/>
      <c r="C872" s="159"/>
      <c r="D872" s="158"/>
      <c r="E872" s="229"/>
    </row>
    <row r="873" spans="2:5" s="160" customFormat="1" ht="15" customHeight="1">
      <c r="B873" s="159"/>
      <c r="C873" s="159"/>
      <c r="D873" s="158"/>
      <c r="E873" s="229"/>
    </row>
    <row r="874" spans="2:5" s="160" customFormat="1" ht="15" customHeight="1">
      <c r="B874" s="159"/>
      <c r="C874" s="159"/>
      <c r="D874" s="158"/>
      <c r="E874" s="229"/>
    </row>
    <row r="875" spans="2:5" s="160" customFormat="1" ht="15" customHeight="1">
      <c r="B875" s="159"/>
      <c r="C875" s="159"/>
      <c r="D875" s="158"/>
      <c r="E875" s="229"/>
    </row>
    <row r="876" spans="2:5" s="160" customFormat="1" ht="15" customHeight="1">
      <c r="B876" s="159"/>
      <c r="C876" s="159"/>
      <c r="D876" s="158"/>
      <c r="E876" s="229"/>
    </row>
    <row r="877" spans="2:5" s="160" customFormat="1" ht="15" customHeight="1">
      <c r="B877" s="159"/>
      <c r="C877" s="159"/>
      <c r="D877" s="158"/>
      <c r="E877" s="229"/>
    </row>
    <row r="878" spans="2:5" s="160" customFormat="1" ht="15" customHeight="1">
      <c r="B878" s="159"/>
      <c r="C878" s="159"/>
      <c r="D878" s="158"/>
      <c r="E878" s="229"/>
    </row>
    <row r="879" spans="2:5" s="160" customFormat="1" ht="15" customHeight="1">
      <c r="B879" s="159"/>
      <c r="C879" s="159"/>
      <c r="D879" s="158"/>
      <c r="E879" s="229"/>
    </row>
    <row r="880" spans="2:5" s="160" customFormat="1" ht="15" customHeight="1">
      <c r="B880" s="159"/>
      <c r="C880" s="159"/>
      <c r="D880" s="158"/>
      <c r="E880" s="229"/>
    </row>
    <row r="881" spans="2:5" s="160" customFormat="1" ht="15" customHeight="1">
      <c r="B881" s="159"/>
      <c r="C881" s="159"/>
      <c r="D881" s="158"/>
      <c r="E881" s="229"/>
    </row>
    <row r="882" spans="2:5" s="160" customFormat="1" ht="15" customHeight="1">
      <c r="B882" s="159"/>
      <c r="C882" s="159"/>
      <c r="D882" s="158"/>
      <c r="E882" s="229"/>
    </row>
    <row r="883" spans="2:5" s="160" customFormat="1" ht="15" customHeight="1">
      <c r="B883" s="159"/>
      <c r="C883" s="159"/>
      <c r="D883" s="158"/>
      <c r="E883" s="229"/>
    </row>
    <row r="884" spans="2:5" s="160" customFormat="1" ht="15" customHeight="1">
      <c r="B884" s="159"/>
      <c r="C884" s="159"/>
      <c r="D884" s="158"/>
      <c r="E884" s="229"/>
    </row>
    <row r="885" spans="2:5" s="160" customFormat="1" ht="15" customHeight="1">
      <c r="B885" s="159"/>
      <c r="C885" s="159"/>
      <c r="D885" s="158"/>
      <c r="E885" s="229"/>
    </row>
    <row r="886" spans="2:5" s="160" customFormat="1" ht="15" customHeight="1">
      <c r="B886" s="159"/>
      <c r="C886" s="159"/>
      <c r="D886" s="158"/>
      <c r="E886" s="229"/>
    </row>
    <row r="887" spans="2:5" s="160" customFormat="1" ht="15" customHeight="1">
      <c r="B887" s="159"/>
      <c r="C887" s="159"/>
      <c r="D887" s="158"/>
      <c r="E887" s="229"/>
    </row>
    <row r="888" spans="2:5" s="160" customFormat="1" ht="15" customHeight="1">
      <c r="B888" s="159"/>
      <c r="C888" s="159"/>
      <c r="D888" s="158"/>
      <c r="E888" s="229"/>
    </row>
    <row r="889" spans="2:5" s="160" customFormat="1" ht="15" customHeight="1">
      <c r="B889" s="159"/>
      <c r="C889" s="159"/>
      <c r="D889" s="158"/>
      <c r="E889" s="229"/>
    </row>
    <row r="890" spans="2:5" s="160" customFormat="1" ht="15" customHeight="1">
      <c r="B890" s="159"/>
      <c r="C890" s="159"/>
      <c r="D890" s="158"/>
      <c r="E890" s="229"/>
    </row>
    <row r="891" spans="2:5" s="160" customFormat="1" ht="15" customHeight="1">
      <c r="B891" s="159"/>
      <c r="C891" s="159"/>
      <c r="D891" s="158"/>
      <c r="E891" s="229"/>
    </row>
    <row r="892" spans="2:5" s="160" customFormat="1" ht="15" customHeight="1">
      <c r="B892" s="159"/>
      <c r="C892" s="159"/>
      <c r="D892" s="158"/>
      <c r="E892" s="229"/>
    </row>
    <row r="893" spans="2:5" s="160" customFormat="1" ht="15" customHeight="1">
      <c r="B893" s="159"/>
      <c r="C893" s="159"/>
      <c r="D893" s="158"/>
      <c r="E893" s="229"/>
    </row>
    <row r="894" spans="2:5" s="160" customFormat="1" ht="15" customHeight="1">
      <c r="B894" s="159"/>
      <c r="C894" s="159"/>
      <c r="D894" s="158"/>
      <c r="E894" s="229"/>
    </row>
    <row r="895" spans="2:5" s="160" customFormat="1" ht="15" customHeight="1">
      <c r="B895" s="159"/>
      <c r="C895" s="159"/>
      <c r="D895" s="158"/>
      <c r="E895" s="229"/>
    </row>
    <row r="896" spans="2:5" s="160" customFormat="1" ht="15" customHeight="1">
      <c r="B896" s="159"/>
      <c r="C896" s="159"/>
      <c r="D896" s="158"/>
      <c r="E896" s="229"/>
    </row>
    <row r="897" spans="2:5" s="160" customFormat="1" ht="15" customHeight="1">
      <c r="B897" s="159"/>
      <c r="C897" s="159"/>
      <c r="D897" s="158"/>
      <c r="E897" s="229"/>
    </row>
    <row r="898" spans="2:5" s="160" customFormat="1" ht="15" customHeight="1">
      <c r="B898" s="159"/>
      <c r="C898" s="159"/>
      <c r="D898" s="158"/>
      <c r="E898" s="229"/>
    </row>
    <row r="899" spans="2:5" s="160" customFormat="1" ht="15" customHeight="1">
      <c r="B899" s="159"/>
      <c r="C899" s="159"/>
      <c r="D899" s="158"/>
      <c r="E899" s="229"/>
    </row>
    <row r="900" spans="2:5" s="160" customFormat="1" ht="15" customHeight="1">
      <c r="B900" s="159"/>
      <c r="C900" s="159"/>
      <c r="D900" s="158"/>
      <c r="E900" s="229"/>
    </row>
    <row r="901" spans="2:5" s="160" customFormat="1" ht="15" customHeight="1">
      <c r="B901" s="159"/>
      <c r="C901" s="159"/>
      <c r="D901" s="158"/>
      <c r="E901" s="229"/>
    </row>
    <row r="902" spans="2:5" s="160" customFormat="1" ht="15" customHeight="1">
      <c r="B902" s="159"/>
      <c r="C902" s="159"/>
      <c r="D902" s="158"/>
      <c r="E902" s="229"/>
    </row>
    <row r="903" spans="2:5" s="160" customFormat="1" ht="15" customHeight="1">
      <c r="B903" s="159"/>
      <c r="C903" s="159"/>
      <c r="D903" s="158"/>
      <c r="E903" s="229"/>
    </row>
    <row r="904" spans="2:5" s="160" customFormat="1" ht="15" customHeight="1">
      <c r="B904" s="159"/>
      <c r="C904" s="159"/>
      <c r="D904" s="158"/>
      <c r="E904" s="229"/>
    </row>
    <row r="905" spans="2:5" s="160" customFormat="1" ht="15" customHeight="1">
      <c r="B905" s="159"/>
      <c r="C905" s="159"/>
      <c r="D905" s="158"/>
      <c r="E905" s="229"/>
    </row>
    <row r="906" spans="2:5" s="160" customFormat="1" ht="15" customHeight="1">
      <c r="B906" s="159"/>
      <c r="C906" s="159"/>
      <c r="D906" s="158"/>
      <c r="E906" s="229"/>
    </row>
    <row r="907" spans="2:5" s="160" customFormat="1" ht="15" customHeight="1">
      <c r="B907" s="159"/>
      <c r="C907" s="159"/>
      <c r="D907" s="158"/>
      <c r="E907" s="229"/>
    </row>
    <row r="908" spans="2:5" s="160" customFormat="1" ht="15" customHeight="1">
      <c r="B908" s="159"/>
      <c r="C908" s="159"/>
      <c r="D908" s="158"/>
      <c r="E908" s="229"/>
    </row>
    <row r="909" spans="2:5" s="160" customFormat="1" ht="15" customHeight="1">
      <c r="B909" s="159"/>
      <c r="C909" s="159"/>
      <c r="D909" s="158"/>
      <c r="E909" s="229"/>
    </row>
    <row r="910" spans="2:5" s="160" customFormat="1" ht="15" customHeight="1">
      <c r="B910" s="159"/>
      <c r="C910" s="159"/>
      <c r="D910" s="158"/>
      <c r="E910" s="229"/>
    </row>
    <row r="911" spans="2:5" s="160" customFormat="1" ht="15" customHeight="1">
      <c r="B911" s="159"/>
      <c r="C911" s="159"/>
      <c r="D911" s="158"/>
      <c r="E911" s="229"/>
    </row>
    <row r="912" spans="2:5" s="160" customFormat="1" ht="15" customHeight="1">
      <c r="B912" s="159"/>
      <c r="C912" s="159"/>
      <c r="D912" s="158"/>
      <c r="E912" s="229"/>
    </row>
    <row r="913" spans="2:5" s="160" customFormat="1" ht="15" customHeight="1">
      <c r="B913" s="159"/>
      <c r="C913" s="159"/>
      <c r="D913" s="158"/>
      <c r="E913" s="229"/>
    </row>
    <row r="914" spans="2:5" s="160" customFormat="1" ht="15" customHeight="1">
      <c r="B914" s="159"/>
      <c r="C914" s="159"/>
      <c r="D914" s="158"/>
      <c r="E914" s="229"/>
    </row>
    <row r="915" spans="2:5" s="160" customFormat="1" ht="15" customHeight="1">
      <c r="B915" s="159"/>
      <c r="C915" s="159"/>
      <c r="D915" s="158"/>
      <c r="E915" s="229"/>
    </row>
    <row r="916" spans="2:5" s="160" customFormat="1" ht="15" customHeight="1">
      <c r="B916" s="159"/>
      <c r="C916" s="159"/>
      <c r="D916" s="158"/>
      <c r="E916" s="229"/>
    </row>
    <row r="917" spans="2:5" s="160" customFormat="1" ht="15" customHeight="1">
      <c r="B917" s="159"/>
      <c r="C917" s="159"/>
      <c r="D917" s="158"/>
      <c r="E917" s="229"/>
    </row>
    <row r="918" spans="2:5" s="160" customFormat="1" ht="15" customHeight="1">
      <c r="B918" s="159"/>
      <c r="C918" s="159"/>
      <c r="D918" s="158"/>
      <c r="E918" s="229"/>
    </row>
    <row r="919" spans="2:5" s="160" customFormat="1" ht="15" customHeight="1">
      <c r="B919" s="159"/>
      <c r="C919" s="159"/>
      <c r="D919" s="158"/>
      <c r="E919" s="229"/>
    </row>
    <row r="920" spans="2:5" s="160" customFormat="1" ht="15" customHeight="1">
      <c r="B920" s="159"/>
      <c r="C920" s="159"/>
      <c r="D920" s="158"/>
      <c r="E920" s="229"/>
    </row>
    <row r="921" spans="2:5" s="160" customFormat="1" ht="15" customHeight="1">
      <c r="B921" s="159"/>
      <c r="C921" s="159"/>
      <c r="D921" s="158"/>
      <c r="E921" s="229"/>
    </row>
    <row r="922" spans="2:5" s="160" customFormat="1" ht="15" customHeight="1">
      <c r="B922" s="159"/>
      <c r="C922" s="159"/>
      <c r="D922" s="158"/>
      <c r="E922" s="229"/>
    </row>
    <row r="923" spans="2:5" s="160" customFormat="1" ht="15" customHeight="1">
      <c r="B923" s="159"/>
      <c r="C923" s="159"/>
      <c r="D923" s="158"/>
      <c r="E923" s="229"/>
    </row>
    <row r="924" spans="2:5" s="160" customFormat="1" ht="15" customHeight="1">
      <c r="B924" s="159"/>
      <c r="C924" s="159"/>
      <c r="D924" s="158"/>
      <c r="E924" s="229"/>
    </row>
    <row r="925" spans="2:5" s="160" customFormat="1" ht="15" customHeight="1">
      <c r="B925" s="159"/>
      <c r="C925" s="159"/>
      <c r="D925" s="158"/>
      <c r="E925" s="229"/>
    </row>
    <row r="926" spans="2:5" s="160" customFormat="1" ht="15" customHeight="1">
      <c r="B926" s="159"/>
      <c r="C926" s="159"/>
      <c r="D926" s="158"/>
      <c r="E926" s="229"/>
    </row>
    <row r="927" spans="2:5" s="160" customFormat="1" ht="15" customHeight="1">
      <c r="B927" s="159"/>
      <c r="C927" s="159"/>
      <c r="D927" s="158"/>
      <c r="E927" s="229"/>
    </row>
    <row r="928" spans="2:5" s="160" customFormat="1" ht="15" customHeight="1">
      <c r="B928" s="159"/>
      <c r="C928" s="159"/>
      <c r="D928" s="158"/>
      <c r="E928" s="229"/>
    </row>
    <row r="929" spans="2:5" s="160" customFormat="1" ht="15" customHeight="1">
      <c r="B929" s="159"/>
      <c r="C929" s="159"/>
      <c r="D929" s="158"/>
      <c r="E929" s="229"/>
    </row>
    <row r="930" spans="2:5" s="160" customFormat="1" ht="15" customHeight="1">
      <c r="B930" s="159"/>
      <c r="C930" s="159"/>
      <c r="D930" s="158"/>
      <c r="E930" s="229"/>
    </row>
    <row r="931" spans="2:5" s="160" customFormat="1" ht="15" customHeight="1">
      <c r="B931" s="159"/>
      <c r="C931" s="159"/>
      <c r="D931" s="158"/>
      <c r="E931" s="229"/>
    </row>
    <row r="932" spans="2:5" s="160" customFormat="1" ht="15" customHeight="1">
      <c r="B932" s="159"/>
      <c r="C932" s="159"/>
      <c r="D932" s="158"/>
      <c r="E932" s="229"/>
    </row>
    <row r="933" spans="2:5" s="160" customFormat="1" ht="15" customHeight="1">
      <c r="B933" s="159"/>
      <c r="C933" s="159"/>
      <c r="D933" s="158"/>
      <c r="E933" s="229"/>
    </row>
    <row r="934" spans="2:5" s="160" customFormat="1" ht="15" customHeight="1">
      <c r="B934" s="159"/>
      <c r="C934" s="159"/>
      <c r="D934" s="158"/>
      <c r="E934" s="229"/>
    </row>
    <row r="935" spans="2:5" s="160" customFormat="1" ht="15" customHeight="1">
      <c r="B935" s="159"/>
      <c r="C935" s="159"/>
      <c r="D935" s="158"/>
      <c r="E935" s="229"/>
    </row>
    <row r="936" spans="2:5" s="160" customFormat="1" ht="15" customHeight="1">
      <c r="B936" s="159"/>
      <c r="C936" s="159"/>
      <c r="D936" s="158"/>
      <c r="E936" s="229"/>
    </row>
    <row r="937" spans="2:5" s="160" customFormat="1" ht="15" customHeight="1">
      <c r="B937" s="159"/>
      <c r="C937" s="159"/>
      <c r="D937" s="158"/>
      <c r="E937" s="229"/>
    </row>
    <row r="938" spans="2:5" s="160" customFormat="1" ht="15" customHeight="1">
      <c r="B938" s="159"/>
      <c r="C938" s="159"/>
      <c r="D938" s="158"/>
      <c r="E938" s="229"/>
    </row>
    <row r="939" spans="2:5" s="160" customFormat="1" ht="15" customHeight="1">
      <c r="B939" s="159"/>
      <c r="C939" s="159"/>
      <c r="D939" s="158"/>
      <c r="E939" s="229"/>
    </row>
    <row r="940" spans="2:5" s="160" customFormat="1" ht="15" customHeight="1">
      <c r="B940" s="159"/>
      <c r="C940" s="159"/>
      <c r="D940" s="158"/>
      <c r="E940" s="229"/>
    </row>
    <row r="941" spans="2:5" s="160" customFormat="1" ht="15" customHeight="1">
      <c r="B941" s="159"/>
      <c r="C941" s="159"/>
      <c r="D941" s="158"/>
      <c r="E941" s="229"/>
    </row>
    <row r="942" spans="2:5" s="160" customFormat="1" ht="15" customHeight="1">
      <c r="B942" s="159"/>
      <c r="C942" s="159"/>
      <c r="D942" s="158"/>
      <c r="E942" s="229"/>
    </row>
    <row r="943" spans="2:5" s="160" customFormat="1" ht="15" customHeight="1">
      <c r="B943" s="159"/>
      <c r="C943" s="159"/>
      <c r="D943" s="158"/>
      <c r="E943" s="229"/>
    </row>
    <row r="944" spans="2:5" s="160" customFormat="1" ht="15" customHeight="1">
      <c r="B944" s="159"/>
      <c r="C944" s="159"/>
      <c r="D944" s="158"/>
      <c r="E944" s="229"/>
    </row>
    <row r="945" spans="2:5" s="160" customFormat="1" ht="15" customHeight="1">
      <c r="B945" s="159"/>
      <c r="C945" s="159"/>
      <c r="D945" s="158"/>
      <c r="E945" s="229"/>
    </row>
    <row r="946" spans="2:5" s="160" customFormat="1" ht="15" customHeight="1">
      <c r="B946" s="159"/>
      <c r="C946" s="159"/>
      <c r="D946" s="158"/>
      <c r="E946" s="229"/>
    </row>
    <row r="947" spans="2:5" s="160" customFormat="1" ht="15" customHeight="1">
      <c r="B947" s="159"/>
      <c r="C947" s="159"/>
      <c r="D947" s="158"/>
      <c r="E947" s="229"/>
    </row>
    <row r="948" spans="2:5" s="160" customFormat="1" ht="15" customHeight="1">
      <c r="B948" s="159"/>
      <c r="C948" s="159"/>
      <c r="D948" s="158"/>
      <c r="E948" s="229"/>
    </row>
    <row r="949" spans="2:5" s="160" customFormat="1" ht="15" customHeight="1">
      <c r="B949" s="159"/>
      <c r="C949" s="159"/>
      <c r="D949" s="158"/>
      <c r="E949" s="229"/>
    </row>
    <row r="950" spans="2:5" s="160" customFormat="1" ht="15" customHeight="1">
      <c r="B950" s="159"/>
      <c r="C950" s="159"/>
      <c r="D950" s="158"/>
      <c r="E950" s="229"/>
    </row>
    <row r="951" spans="2:5" s="160" customFormat="1" ht="15" customHeight="1">
      <c r="B951" s="159"/>
      <c r="C951" s="159"/>
      <c r="D951" s="158"/>
      <c r="E951" s="229"/>
    </row>
    <row r="952" spans="2:5" s="160" customFormat="1" ht="15" customHeight="1">
      <c r="B952" s="159"/>
      <c r="C952" s="159"/>
      <c r="D952" s="158"/>
      <c r="E952" s="229"/>
    </row>
    <row r="953" spans="2:5" s="160" customFormat="1" ht="15" customHeight="1">
      <c r="B953" s="159"/>
      <c r="C953" s="159"/>
      <c r="D953" s="158"/>
      <c r="E953" s="229"/>
    </row>
    <row r="954" spans="2:5" s="160" customFormat="1" ht="15" customHeight="1">
      <c r="B954" s="159"/>
      <c r="C954" s="159"/>
      <c r="D954" s="158"/>
      <c r="E954" s="229"/>
    </row>
    <row r="955" spans="2:5" s="160" customFormat="1" ht="15" customHeight="1">
      <c r="B955" s="159"/>
      <c r="C955" s="159"/>
      <c r="D955" s="158"/>
      <c r="E955" s="229"/>
    </row>
    <row r="956" spans="2:5" s="160" customFormat="1" ht="15" customHeight="1">
      <c r="B956" s="159"/>
      <c r="C956" s="159"/>
      <c r="D956" s="158"/>
      <c r="E956" s="229"/>
    </row>
    <row r="957" spans="2:5" s="160" customFormat="1" ht="15" customHeight="1">
      <c r="B957" s="159"/>
      <c r="C957" s="159"/>
      <c r="D957" s="158"/>
      <c r="E957" s="229"/>
    </row>
    <row r="958" spans="2:5" s="160" customFormat="1" ht="15" customHeight="1">
      <c r="B958" s="159"/>
      <c r="C958" s="159"/>
      <c r="D958" s="158"/>
      <c r="E958" s="229"/>
    </row>
    <row r="959" spans="2:5" s="160" customFormat="1" ht="15" customHeight="1">
      <c r="B959" s="159"/>
      <c r="C959" s="159"/>
      <c r="D959" s="158"/>
      <c r="E959" s="229"/>
    </row>
    <row r="960" spans="2:5" s="160" customFormat="1" ht="15" customHeight="1">
      <c r="B960" s="159"/>
      <c r="C960" s="159"/>
      <c r="D960" s="158"/>
      <c r="E960" s="229"/>
    </row>
    <row r="961" spans="2:5" s="160" customFormat="1" ht="15" customHeight="1">
      <c r="B961" s="159"/>
      <c r="C961" s="159"/>
      <c r="D961" s="158"/>
      <c r="E961" s="229"/>
    </row>
    <row r="962" spans="2:5" s="160" customFormat="1" ht="15" customHeight="1">
      <c r="B962" s="159"/>
      <c r="C962" s="159"/>
      <c r="D962" s="158"/>
      <c r="E962" s="229"/>
    </row>
    <row r="963" spans="2:5" s="160" customFormat="1" ht="15" customHeight="1">
      <c r="B963" s="159"/>
      <c r="C963" s="159"/>
      <c r="D963" s="158"/>
      <c r="E963" s="229"/>
    </row>
    <row r="964" spans="2:5" s="160" customFormat="1" ht="15" customHeight="1">
      <c r="B964" s="159"/>
      <c r="C964" s="159"/>
      <c r="D964" s="158"/>
      <c r="E964" s="229"/>
    </row>
    <row r="965" spans="2:5" s="160" customFormat="1" ht="15" customHeight="1">
      <c r="B965" s="159"/>
      <c r="C965" s="159"/>
      <c r="D965" s="158"/>
      <c r="E965" s="229"/>
    </row>
    <row r="966" spans="2:5" s="160" customFormat="1" ht="15" customHeight="1">
      <c r="B966" s="159"/>
      <c r="C966" s="159"/>
      <c r="D966" s="158"/>
      <c r="E966" s="229"/>
    </row>
    <row r="967" spans="2:5" s="160" customFormat="1" ht="15" customHeight="1">
      <c r="B967" s="159"/>
      <c r="C967" s="159"/>
      <c r="D967" s="158"/>
      <c r="E967" s="229"/>
    </row>
    <row r="968" spans="2:5" s="160" customFormat="1" ht="15" customHeight="1">
      <c r="B968" s="159"/>
      <c r="C968" s="159"/>
      <c r="D968" s="158"/>
      <c r="E968" s="229"/>
    </row>
    <row r="969" spans="2:5" s="160" customFormat="1" ht="15" customHeight="1">
      <c r="B969" s="159"/>
      <c r="C969" s="159"/>
      <c r="D969" s="158"/>
      <c r="E969" s="229"/>
    </row>
    <row r="970" spans="2:5" s="160" customFormat="1" ht="15" customHeight="1">
      <c r="B970" s="159"/>
      <c r="C970" s="159"/>
      <c r="D970" s="158"/>
      <c r="E970" s="229"/>
    </row>
    <row r="971" spans="2:5" s="160" customFormat="1" ht="15" customHeight="1">
      <c r="B971" s="159"/>
      <c r="C971" s="159"/>
      <c r="D971" s="158"/>
      <c r="E971" s="229"/>
    </row>
    <row r="972" spans="2:5" s="160" customFormat="1" ht="15" customHeight="1">
      <c r="B972" s="159"/>
      <c r="C972" s="159"/>
      <c r="D972" s="158"/>
      <c r="E972" s="229"/>
    </row>
    <row r="973" spans="2:5" s="160" customFormat="1" ht="15" customHeight="1">
      <c r="B973" s="159"/>
      <c r="C973" s="159"/>
      <c r="D973" s="158"/>
      <c r="E973" s="229"/>
    </row>
    <row r="974" spans="2:5" s="160" customFormat="1" ht="15" customHeight="1">
      <c r="B974" s="159"/>
      <c r="C974" s="159"/>
      <c r="D974" s="158"/>
      <c r="E974" s="229"/>
    </row>
    <row r="975" spans="2:5" s="160" customFormat="1" ht="15" customHeight="1">
      <c r="B975" s="159"/>
      <c r="C975" s="159"/>
      <c r="D975" s="158"/>
      <c r="E975" s="229"/>
    </row>
    <row r="976" spans="2:5" s="160" customFormat="1" ht="15" customHeight="1">
      <c r="B976" s="159"/>
      <c r="C976" s="159"/>
      <c r="D976" s="158"/>
      <c r="E976" s="229"/>
    </row>
    <row r="977" spans="2:5" s="160" customFormat="1" ht="15" customHeight="1">
      <c r="B977" s="159"/>
      <c r="C977" s="159"/>
      <c r="D977" s="158"/>
      <c r="E977" s="229"/>
    </row>
    <row r="978" spans="2:5" s="160" customFormat="1" ht="15" customHeight="1">
      <c r="B978" s="159"/>
      <c r="C978" s="159"/>
      <c r="D978" s="158"/>
      <c r="E978" s="229"/>
    </row>
    <row r="979" spans="2:5" s="160" customFormat="1" ht="15" customHeight="1">
      <c r="B979" s="159"/>
      <c r="C979" s="159"/>
      <c r="D979" s="158"/>
      <c r="E979" s="229"/>
    </row>
    <row r="980" spans="2:5" s="160" customFormat="1" ht="15" customHeight="1">
      <c r="B980" s="159"/>
      <c r="C980" s="159"/>
      <c r="D980" s="158"/>
      <c r="E980" s="229"/>
    </row>
    <row r="981" spans="2:5" s="160" customFormat="1" ht="15" customHeight="1">
      <c r="B981" s="159"/>
      <c r="C981" s="159"/>
      <c r="D981" s="158"/>
      <c r="E981" s="229"/>
    </row>
    <row r="982" spans="2:5" s="160" customFormat="1" ht="15" customHeight="1">
      <c r="B982" s="159"/>
      <c r="C982" s="159"/>
      <c r="D982" s="158"/>
      <c r="E982" s="229"/>
    </row>
    <row r="983" spans="2:5" s="160" customFormat="1" ht="15" customHeight="1">
      <c r="B983" s="159"/>
      <c r="C983" s="159"/>
      <c r="D983" s="158"/>
      <c r="E983" s="229"/>
    </row>
    <row r="984" spans="2:5" s="160" customFormat="1" ht="15" customHeight="1">
      <c r="B984" s="159"/>
      <c r="C984" s="159"/>
      <c r="D984" s="158"/>
      <c r="E984" s="229"/>
    </row>
    <row r="985" spans="2:5" s="160" customFormat="1" ht="15" customHeight="1">
      <c r="B985" s="159"/>
      <c r="C985" s="159"/>
      <c r="D985" s="158"/>
      <c r="E985" s="229"/>
    </row>
    <row r="986" spans="2:5" s="160" customFormat="1" ht="15" customHeight="1">
      <c r="B986" s="159"/>
      <c r="C986" s="159"/>
      <c r="D986" s="158"/>
      <c r="E986" s="229"/>
    </row>
    <row r="987" spans="2:5" s="160" customFormat="1" ht="15" customHeight="1">
      <c r="B987" s="159"/>
      <c r="C987" s="159"/>
      <c r="D987" s="158"/>
      <c r="E987" s="229"/>
    </row>
    <row r="988" spans="2:5" s="160" customFormat="1" ht="15" customHeight="1">
      <c r="B988" s="159"/>
      <c r="C988" s="159"/>
      <c r="D988" s="158"/>
      <c r="E988" s="229"/>
    </row>
    <row r="989" spans="2:5" s="160" customFormat="1" ht="15" customHeight="1">
      <c r="B989" s="159"/>
      <c r="C989" s="159"/>
      <c r="D989" s="158"/>
      <c r="E989" s="229"/>
    </row>
    <row r="990" spans="2:5" s="160" customFormat="1" ht="15" customHeight="1">
      <c r="B990" s="159"/>
      <c r="C990" s="159"/>
      <c r="D990" s="158"/>
      <c r="E990" s="229"/>
    </row>
    <row r="991" spans="2:5" s="160" customFormat="1" ht="15" customHeight="1">
      <c r="B991" s="159"/>
      <c r="C991" s="159"/>
      <c r="D991" s="158"/>
      <c r="E991" s="229"/>
    </row>
    <row r="992" spans="2:5" s="160" customFormat="1" ht="15" customHeight="1">
      <c r="B992" s="159"/>
      <c r="C992" s="159"/>
      <c r="D992" s="158"/>
      <c r="E992" s="229"/>
    </row>
    <row r="993" spans="2:5" s="160" customFormat="1" ht="15" customHeight="1">
      <c r="B993" s="159"/>
      <c r="C993" s="159"/>
      <c r="D993" s="158"/>
      <c r="E993" s="229"/>
    </row>
    <row r="994" spans="2:5" s="160" customFormat="1" ht="15" customHeight="1">
      <c r="B994" s="159"/>
      <c r="C994" s="159"/>
      <c r="D994" s="158"/>
      <c r="E994" s="229"/>
    </row>
    <row r="995" spans="2:5" s="160" customFormat="1" ht="15" customHeight="1">
      <c r="B995" s="159"/>
      <c r="C995" s="159"/>
      <c r="D995" s="158"/>
      <c r="E995" s="229"/>
    </row>
    <row r="996" spans="2:5" s="160" customFormat="1" ht="15" customHeight="1">
      <c r="B996" s="159"/>
      <c r="C996" s="159"/>
      <c r="D996" s="158"/>
      <c r="E996" s="229"/>
    </row>
    <row r="997" spans="2:5" s="160" customFormat="1" ht="15" customHeight="1">
      <c r="B997" s="159"/>
      <c r="C997" s="159"/>
      <c r="D997" s="158"/>
      <c r="E997" s="229"/>
    </row>
    <row r="998" spans="2:5" s="160" customFormat="1" ht="15" customHeight="1">
      <c r="B998" s="159"/>
      <c r="C998" s="159"/>
      <c r="D998" s="158"/>
      <c r="E998" s="229"/>
    </row>
    <row r="999" spans="2:5" s="160" customFormat="1" ht="15" customHeight="1">
      <c r="B999" s="159"/>
      <c r="C999" s="159"/>
      <c r="D999" s="158"/>
      <c r="E999" s="229"/>
    </row>
    <row r="1000" spans="2:5" s="160" customFormat="1" ht="15" customHeight="1">
      <c r="B1000" s="159"/>
      <c r="C1000" s="159"/>
      <c r="D1000" s="158"/>
      <c r="E1000" s="229"/>
    </row>
    <row r="1001" spans="2:5" s="160" customFormat="1" ht="15" customHeight="1">
      <c r="B1001" s="159"/>
      <c r="C1001" s="159"/>
      <c r="D1001" s="158"/>
      <c r="E1001" s="229"/>
    </row>
    <row r="1002" spans="2:5" s="160" customFormat="1" ht="15" customHeight="1">
      <c r="B1002" s="159"/>
      <c r="C1002" s="159"/>
      <c r="D1002" s="158"/>
      <c r="E1002" s="229"/>
    </row>
    <row r="1003" spans="2:5" s="160" customFormat="1" ht="15" customHeight="1">
      <c r="B1003" s="159"/>
      <c r="C1003" s="159"/>
      <c r="D1003" s="158"/>
      <c r="E1003" s="229"/>
    </row>
    <row r="1004" spans="2:5" s="160" customFormat="1" ht="15" customHeight="1">
      <c r="B1004" s="159"/>
      <c r="C1004" s="159"/>
      <c r="D1004" s="158"/>
      <c r="E1004" s="229"/>
    </row>
    <row r="1005" spans="2:5" s="160" customFormat="1" ht="15" customHeight="1">
      <c r="B1005" s="159"/>
      <c r="C1005" s="159"/>
      <c r="D1005" s="158"/>
      <c r="E1005" s="229"/>
    </row>
    <row r="1006" spans="2:5" s="160" customFormat="1" ht="15" customHeight="1">
      <c r="B1006" s="159"/>
      <c r="C1006" s="159"/>
      <c r="D1006" s="158"/>
      <c r="E1006" s="229"/>
    </row>
    <row r="1007" spans="2:5" s="160" customFormat="1" ht="15" customHeight="1">
      <c r="B1007" s="159"/>
      <c r="C1007" s="159"/>
      <c r="D1007" s="158"/>
      <c r="E1007" s="229"/>
    </row>
    <row r="1008" spans="2:5" s="160" customFormat="1" ht="15" customHeight="1">
      <c r="B1008" s="159"/>
      <c r="C1008" s="159"/>
      <c r="D1008" s="158"/>
      <c r="E1008" s="229"/>
    </row>
    <row r="1009" spans="2:5" s="160" customFormat="1" ht="15" customHeight="1">
      <c r="B1009" s="159"/>
      <c r="C1009" s="159"/>
      <c r="D1009" s="158"/>
      <c r="E1009" s="229"/>
    </row>
    <row r="1010" spans="2:5" s="160" customFormat="1" ht="15" customHeight="1">
      <c r="B1010" s="159"/>
      <c r="C1010" s="159"/>
      <c r="D1010" s="158"/>
      <c r="E1010" s="229"/>
    </row>
    <row r="1011" spans="2:5" s="160" customFormat="1" ht="15" customHeight="1">
      <c r="B1011" s="159"/>
      <c r="C1011" s="159"/>
      <c r="D1011" s="158"/>
      <c r="E1011" s="229"/>
    </row>
    <row r="1012" spans="2:5" s="160" customFormat="1" ht="15" customHeight="1">
      <c r="B1012" s="159"/>
      <c r="C1012" s="159"/>
      <c r="D1012" s="158"/>
      <c r="E1012" s="229"/>
    </row>
    <row r="1013" spans="2:5" s="160" customFormat="1" ht="15" customHeight="1">
      <c r="B1013" s="159"/>
      <c r="C1013" s="159"/>
      <c r="D1013" s="158"/>
      <c r="E1013" s="229"/>
    </row>
    <row r="1014" spans="2:5" s="160" customFormat="1" ht="15" customHeight="1">
      <c r="B1014" s="159"/>
      <c r="C1014" s="159"/>
      <c r="D1014" s="158"/>
      <c r="E1014" s="229"/>
    </row>
    <row r="1015" spans="2:5" s="160" customFormat="1" ht="15" customHeight="1">
      <c r="B1015" s="159"/>
      <c r="C1015" s="159"/>
      <c r="D1015" s="158"/>
      <c r="E1015" s="229"/>
    </row>
    <row r="1016" spans="2:5" s="160" customFormat="1" ht="15" customHeight="1">
      <c r="B1016" s="159"/>
      <c r="C1016" s="159"/>
      <c r="D1016" s="158"/>
      <c r="E1016" s="229"/>
    </row>
    <row r="1017" spans="2:5" s="160" customFormat="1" ht="15" customHeight="1">
      <c r="B1017" s="159"/>
      <c r="C1017" s="159"/>
      <c r="D1017" s="158"/>
      <c r="E1017" s="229"/>
    </row>
    <row r="1018" spans="2:5" s="160" customFormat="1" ht="15" customHeight="1">
      <c r="B1018" s="159"/>
      <c r="C1018" s="159"/>
      <c r="D1018" s="158"/>
      <c r="E1018" s="229"/>
    </row>
    <row r="1019" spans="2:5" s="160" customFormat="1" ht="15" customHeight="1">
      <c r="B1019" s="159"/>
      <c r="C1019" s="159"/>
      <c r="D1019" s="158"/>
      <c r="E1019" s="229"/>
    </row>
    <row r="1020" spans="2:5" s="160" customFormat="1" ht="15" customHeight="1">
      <c r="B1020" s="159"/>
      <c r="C1020" s="159"/>
      <c r="D1020" s="158"/>
      <c r="E1020" s="229"/>
    </row>
    <row r="1021" spans="2:5" s="160" customFormat="1" ht="15" customHeight="1">
      <c r="B1021" s="159"/>
      <c r="C1021" s="159"/>
      <c r="D1021" s="158"/>
      <c r="E1021" s="229"/>
    </row>
    <row r="1022" spans="2:5" s="160" customFormat="1" ht="15" customHeight="1">
      <c r="B1022" s="159"/>
      <c r="C1022" s="159"/>
      <c r="D1022" s="158"/>
      <c r="E1022" s="229"/>
    </row>
    <row r="1023" spans="2:5" s="160" customFormat="1" ht="15" customHeight="1">
      <c r="B1023" s="159"/>
      <c r="C1023" s="159"/>
      <c r="D1023" s="158"/>
      <c r="E1023" s="229"/>
    </row>
    <row r="1024" spans="2:5" s="160" customFormat="1" ht="15" customHeight="1">
      <c r="B1024" s="159"/>
      <c r="C1024" s="159"/>
      <c r="D1024" s="158"/>
      <c r="E1024" s="229"/>
    </row>
    <row r="1025" spans="2:5" s="160" customFormat="1" ht="15" customHeight="1">
      <c r="B1025" s="159"/>
      <c r="C1025" s="159"/>
      <c r="D1025" s="158"/>
      <c r="E1025" s="229"/>
    </row>
    <row r="1026" spans="2:5" s="160" customFormat="1" ht="15" customHeight="1">
      <c r="B1026" s="159"/>
      <c r="C1026" s="159"/>
      <c r="D1026" s="158"/>
      <c r="E1026" s="229"/>
    </row>
    <row r="1027" spans="2:5" s="160" customFormat="1" ht="15" customHeight="1">
      <c r="B1027" s="159"/>
      <c r="C1027" s="159"/>
      <c r="D1027" s="158"/>
      <c r="E1027" s="229"/>
    </row>
    <row r="1028" spans="2:5" s="160" customFormat="1" ht="15" customHeight="1">
      <c r="B1028" s="159"/>
      <c r="C1028" s="159"/>
      <c r="D1028" s="158"/>
      <c r="E1028" s="229"/>
    </row>
    <row r="1029" spans="2:5" s="160" customFormat="1" ht="15" customHeight="1">
      <c r="B1029" s="159"/>
      <c r="C1029" s="159"/>
      <c r="D1029" s="158"/>
      <c r="E1029" s="229"/>
    </row>
    <row r="1030" spans="2:5" s="160" customFormat="1" ht="15" customHeight="1">
      <c r="B1030" s="159"/>
      <c r="C1030" s="159"/>
      <c r="D1030" s="158"/>
      <c r="E1030" s="229"/>
    </row>
    <row r="1031" spans="2:5" s="160" customFormat="1" ht="15" customHeight="1">
      <c r="B1031" s="159"/>
      <c r="C1031" s="159"/>
      <c r="D1031" s="158"/>
      <c r="E1031" s="229"/>
    </row>
    <row r="1032" spans="2:5" s="160" customFormat="1" ht="15" customHeight="1">
      <c r="B1032" s="159"/>
      <c r="C1032" s="159"/>
      <c r="D1032" s="158"/>
      <c r="E1032" s="229"/>
    </row>
    <row r="1033" spans="2:5" s="160" customFormat="1" ht="15" customHeight="1">
      <c r="B1033" s="159"/>
      <c r="C1033" s="159"/>
      <c r="D1033" s="158"/>
      <c r="E1033" s="229"/>
    </row>
    <row r="1034" spans="2:5" s="160" customFormat="1" ht="15" customHeight="1">
      <c r="B1034" s="159"/>
      <c r="C1034" s="159"/>
      <c r="D1034" s="158"/>
      <c r="E1034" s="229"/>
    </row>
    <row r="1035" spans="2:5" s="160" customFormat="1" ht="15" customHeight="1">
      <c r="B1035" s="159"/>
      <c r="C1035" s="159"/>
      <c r="D1035" s="158"/>
      <c r="E1035" s="229"/>
    </row>
    <row r="1036" spans="2:5" s="160" customFormat="1" ht="15" customHeight="1">
      <c r="B1036" s="159"/>
      <c r="C1036" s="159"/>
      <c r="D1036" s="158"/>
      <c r="E1036" s="229"/>
    </row>
    <row r="1037" spans="2:5" s="160" customFormat="1" ht="15" customHeight="1">
      <c r="B1037" s="159"/>
      <c r="C1037" s="159"/>
      <c r="D1037" s="158"/>
      <c r="E1037" s="229"/>
    </row>
    <row r="1038" spans="2:5" s="160" customFormat="1" ht="15" customHeight="1">
      <c r="B1038" s="159"/>
      <c r="C1038" s="159"/>
      <c r="D1038" s="158"/>
      <c r="E1038" s="229"/>
    </row>
    <row r="1039" spans="2:5" s="160" customFormat="1" ht="15" customHeight="1">
      <c r="B1039" s="159"/>
      <c r="C1039" s="159"/>
      <c r="D1039" s="158"/>
      <c r="E1039" s="229"/>
    </row>
    <row r="1040" spans="2:5" s="160" customFormat="1" ht="15" customHeight="1">
      <c r="B1040" s="159"/>
      <c r="C1040" s="159"/>
      <c r="D1040" s="158"/>
      <c r="E1040" s="229"/>
    </row>
    <row r="1041" spans="2:5" s="160" customFormat="1" ht="15" customHeight="1">
      <c r="B1041" s="159"/>
      <c r="C1041" s="159"/>
      <c r="D1041" s="158"/>
      <c r="E1041" s="229"/>
    </row>
    <row r="1042" spans="2:5" s="160" customFormat="1" ht="15" customHeight="1">
      <c r="B1042" s="159"/>
      <c r="C1042" s="159"/>
      <c r="D1042" s="158"/>
      <c r="E1042" s="229"/>
    </row>
    <row r="1043" spans="2:5" s="160" customFormat="1" ht="15" customHeight="1">
      <c r="B1043" s="159"/>
      <c r="C1043" s="159"/>
      <c r="D1043" s="158"/>
      <c r="E1043" s="229"/>
    </row>
    <row r="1044" spans="2:5" s="160" customFormat="1" ht="15" customHeight="1">
      <c r="B1044" s="159"/>
      <c r="C1044" s="159"/>
      <c r="D1044" s="158"/>
      <c r="E1044" s="229"/>
    </row>
    <row r="1045" spans="2:5" s="160" customFormat="1" ht="15" customHeight="1">
      <c r="B1045" s="159"/>
      <c r="C1045" s="159"/>
      <c r="D1045" s="158"/>
      <c r="E1045" s="229"/>
    </row>
    <row r="1046" spans="2:5" s="160" customFormat="1" ht="15" customHeight="1">
      <c r="B1046" s="159"/>
      <c r="C1046" s="159"/>
      <c r="D1046" s="158"/>
      <c r="E1046" s="229"/>
    </row>
    <row r="1047" spans="2:5" s="160" customFormat="1" ht="15" customHeight="1">
      <c r="B1047" s="159"/>
      <c r="C1047" s="159"/>
      <c r="D1047" s="158"/>
      <c r="E1047" s="229"/>
    </row>
    <row r="1048" spans="2:5" s="160" customFormat="1" ht="15" customHeight="1">
      <c r="B1048" s="159"/>
      <c r="C1048" s="159"/>
      <c r="D1048" s="158"/>
      <c r="E1048" s="229"/>
    </row>
    <row r="1049" spans="2:5" s="160" customFormat="1" ht="15" customHeight="1">
      <c r="B1049" s="159"/>
      <c r="C1049" s="159"/>
      <c r="D1049" s="158"/>
      <c r="E1049" s="229"/>
    </row>
    <row r="1050" spans="2:5" s="160" customFormat="1" ht="15" customHeight="1">
      <c r="B1050" s="159"/>
      <c r="C1050" s="159"/>
      <c r="D1050" s="158"/>
      <c r="E1050" s="229"/>
    </row>
    <row r="1051" spans="2:5" s="160" customFormat="1" ht="15" customHeight="1">
      <c r="B1051" s="159"/>
      <c r="C1051" s="159"/>
      <c r="D1051" s="158"/>
      <c r="E1051" s="229"/>
    </row>
    <row r="1052" spans="2:5" s="160" customFormat="1" ht="15" customHeight="1">
      <c r="B1052" s="159"/>
      <c r="C1052" s="159"/>
      <c r="D1052" s="158"/>
      <c r="E1052" s="229"/>
    </row>
    <row r="1053" spans="2:5" s="160" customFormat="1" ht="15" customHeight="1">
      <c r="B1053" s="159"/>
      <c r="C1053" s="159"/>
      <c r="D1053" s="158"/>
      <c r="E1053" s="229"/>
    </row>
    <row r="1054" spans="2:5" s="160" customFormat="1" ht="15" customHeight="1">
      <c r="B1054" s="159"/>
      <c r="C1054" s="159"/>
      <c r="D1054" s="158"/>
      <c r="E1054" s="229"/>
    </row>
    <row r="1055" spans="2:5" s="160" customFormat="1" ht="15" customHeight="1">
      <c r="B1055" s="159"/>
      <c r="C1055" s="159"/>
      <c r="D1055" s="158"/>
      <c r="E1055" s="229"/>
    </row>
    <row r="1056" spans="2:5" s="160" customFormat="1" ht="15" customHeight="1">
      <c r="B1056" s="159"/>
      <c r="C1056" s="159"/>
      <c r="D1056" s="158"/>
      <c r="E1056" s="229"/>
    </row>
    <row r="1057" spans="2:5" s="160" customFormat="1" ht="15" customHeight="1">
      <c r="B1057" s="159"/>
      <c r="C1057" s="159"/>
      <c r="D1057" s="158"/>
      <c r="E1057" s="229"/>
    </row>
    <row r="1058" spans="2:5" s="160" customFormat="1" ht="15" customHeight="1">
      <c r="B1058" s="159"/>
      <c r="C1058" s="159"/>
      <c r="D1058" s="158"/>
      <c r="E1058" s="229"/>
    </row>
    <row r="1059" spans="2:5" s="160" customFormat="1" ht="15" customHeight="1">
      <c r="B1059" s="159"/>
      <c r="C1059" s="159"/>
      <c r="D1059" s="158"/>
      <c r="E1059" s="229"/>
    </row>
    <row r="1060" spans="2:5" s="160" customFormat="1" ht="15" customHeight="1">
      <c r="B1060" s="159"/>
      <c r="C1060" s="159"/>
      <c r="D1060" s="158"/>
      <c r="E1060" s="229"/>
    </row>
    <row r="1061" spans="2:5" s="160" customFormat="1" ht="15" customHeight="1">
      <c r="B1061" s="159"/>
      <c r="C1061" s="159"/>
      <c r="D1061" s="158"/>
      <c r="E1061" s="229"/>
    </row>
    <row r="1062" spans="2:5" s="160" customFormat="1" ht="15" customHeight="1">
      <c r="B1062" s="159"/>
      <c r="C1062" s="159"/>
      <c r="D1062" s="158"/>
      <c r="E1062" s="229"/>
    </row>
    <row r="1063" spans="2:5" s="160" customFormat="1" ht="15" customHeight="1">
      <c r="B1063" s="159"/>
      <c r="C1063" s="159"/>
      <c r="D1063" s="158"/>
      <c r="E1063" s="229"/>
    </row>
    <row r="1064" spans="2:5" s="160" customFormat="1" ht="15" customHeight="1">
      <c r="B1064" s="159"/>
      <c r="C1064" s="159"/>
      <c r="D1064" s="158"/>
      <c r="E1064" s="229"/>
    </row>
    <row r="1065" spans="2:5" s="160" customFormat="1" ht="15" customHeight="1">
      <c r="B1065" s="159"/>
      <c r="C1065" s="159"/>
      <c r="D1065" s="158"/>
      <c r="E1065" s="229"/>
    </row>
    <row r="1066" spans="2:5" s="160" customFormat="1" ht="15" customHeight="1">
      <c r="B1066" s="159"/>
      <c r="C1066" s="159"/>
      <c r="D1066" s="158"/>
      <c r="E1066" s="229"/>
    </row>
    <row r="1067" spans="2:5" s="160" customFormat="1" ht="15" customHeight="1">
      <c r="B1067" s="159"/>
      <c r="C1067" s="159"/>
      <c r="D1067" s="158"/>
      <c r="E1067" s="229"/>
    </row>
    <row r="1068" spans="2:5" s="160" customFormat="1" ht="15" customHeight="1">
      <c r="B1068" s="159"/>
      <c r="C1068" s="159"/>
      <c r="D1068" s="158"/>
      <c r="E1068" s="229"/>
    </row>
    <row r="1069" spans="2:5" s="160" customFormat="1" ht="15" customHeight="1">
      <c r="B1069" s="159"/>
      <c r="C1069" s="159"/>
      <c r="D1069" s="158"/>
      <c r="E1069" s="229"/>
    </row>
    <row r="1070" spans="2:5" s="160" customFormat="1" ht="15" customHeight="1">
      <c r="B1070" s="159"/>
      <c r="C1070" s="159"/>
      <c r="D1070" s="158"/>
      <c r="E1070" s="229"/>
    </row>
    <row r="1071" spans="2:5" s="160" customFormat="1" ht="15" customHeight="1">
      <c r="B1071" s="159"/>
      <c r="C1071" s="159"/>
      <c r="D1071" s="158"/>
      <c r="E1071" s="229"/>
    </row>
    <row r="1072" spans="2:5" s="160" customFormat="1" ht="15" customHeight="1">
      <c r="B1072" s="159"/>
      <c r="C1072" s="159"/>
      <c r="D1072" s="158"/>
      <c r="E1072" s="229"/>
    </row>
    <row r="1073" spans="2:5" s="160" customFormat="1" ht="15" customHeight="1">
      <c r="B1073" s="159"/>
      <c r="C1073" s="159"/>
      <c r="D1073" s="158"/>
      <c r="E1073" s="229"/>
    </row>
    <row r="1074" spans="2:5" s="160" customFormat="1" ht="15" customHeight="1">
      <c r="B1074" s="159"/>
      <c r="C1074" s="159"/>
      <c r="D1074" s="158"/>
      <c r="E1074" s="229"/>
    </row>
    <row r="1075" spans="2:5" s="160" customFormat="1" ht="15" customHeight="1">
      <c r="B1075" s="159"/>
      <c r="C1075" s="159"/>
      <c r="D1075" s="158"/>
      <c r="E1075" s="229"/>
    </row>
    <row r="1076" spans="2:5" s="160" customFormat="1" ht="15" customHeight="1">
      <c r="B1076" s="159"/>
      <c r="C1076" s="159"/>
      <c r="D1076" s="158"/>
      <c r="E1076" s="229"/>
    </row>
    <row r="1077" spans="2:5" s="160" customFormat="1" ht="15" customHeight="1">
      <c r="B1077" s="159"/>
      <c r="C1077" s="159"/>
      <c r="D1077" s="158"/>
      <c r="E1077" s="229"/>
    </row>
    <row r="1078" spans="2:5" s="160" customFormat="1" ht="15" customHeight="1">
      <c r="B1078" s="159"/>
      <c r="C1078" s="159"/>
      <c r="D1078" s="158"/>
      <c r="E1078" s="229"/>
    </row>
    <row r="1079" spans="2:5" s="160" customFormat="1" ht="15" customHeight="1">
      <c r="B1079" s="159"/>
      <c r="C1079" s="159"/>
      <c r="D1079" s="158"/>
      <c r="E1079" s="229"/>
    </row>
    <row r="1080" spans="2:5" s="160" customFormat="1" ht="15" customHeight="1">
      <c r="B1080" s="159"/>
      <c r="C1080" s="159"/>
      <c r="D1080" s="158"/>
      <c r="E1080" s="229"/>
    </row>
    <row r="1081" spans="2:5" s="160" customFormat="1" ht="15" customHeight="1">
      <c r="B1081" s="159"/>
      <c r="C1081" s="159"/>
      <c r="D1081" s="158"/>
      <c r="E1081" s="229"/>
    </row>
    <row r="1082" spans="2:5" s="160" customFormat="1" ht="15" customHeight="1">
      <c r="B1082" s="159"/>
      <c r="C1082" s="159"/>
      <c r="D1082" s="158"/>
      <c r="E1082" s="229"/>
    </row>
    <row r="1083" spans="2:5" s="160" customFormat="1" ht="15" customHeight="1">
      <c r="B1083" s="159"/>
      <c r="C1083" s="159"/>
      <c r="D1083" s="158"/>
      <c r="E1083" s="229"/>
    </row>
    <row r="1084" spans="2:5" s="160" customFormat="1" ht="15" customHeight="1">
      <c r="B1084" s="159"/>
      <c r="C1084" s="159"/>
      <c r="D1084" s="158"/>
      <c r="E1084" s="229"/>
    </row>
    <row r="1085" spans="2:5" s="160" customFormat="1" ht="15" customHeight="1">
      <c r="B1085" s="159"/>
      <c r="C1085" s="159"/>
      <c r="D1085" s="158"/>
      <c r="E1085" s="229"/>
    </row>
    <row r="1086" spans="2:5" s="160" customFormat="1" ht="15" customHeight="1">
      <c r="B1086" s="159"/>
      <c r="C1086" s="159"/>
      <c r="D1086" s="158"/>
      <c r="E1086" s="229"/>
    </row>
    <row r="1087" spans="2:5" s="160" customFormat="1" ht="15" customHeight="1">
      <c r="B1087" s="159"/>
      <c r="C1087" s="159"/>
      <c r="D1087" s="158"/>
      <c r="E1087" s="229"/>
    </row>
    <row r="1088" spans="2:5" s="160" customFormat="1" ht="15" customHeight="1">
      <c r="B1088" s="159"/>
      <c r="C1088" s="159"/>
      <c r="D1088" s="158"/>
      <c r="E1088" s="229"/>
    </row>
    <row r="1089" spans="2:5" s="160" customFormat="1" ht="15" customHeight="1">
      <c r="B1089" s="159"/>
      <c r="C1089" s="159"/>
      <c r="D1089" s="158"/>
      <c r="E1089" s="229"/>
    </row>
    <row r="1090" spans="2:5" s="160" customFormat="1" ht="15" customHeight="1">
      <c r="B1090" s="159"/>
      <c r="C1090" s="159"/>
      <c r="D1090" s="158"/>
      <c r="E1090" s="229"/>
    </row>
    <row r="1091" spans="2:5" s="160" customFormat="1" ht="15" customHeight="1">
      <c r="B1091" s="159"/>
      <c r="C1091" s="159"/>
      <c r="D1091" s="158"/>
      <c r="E1091" s="229"/>
    </row>
    <row r="1092" spans="2:5" s="160" customFormat="1" ht="15" customHeight="1">
      <c r="B1092" s="159"/>
      <c r="C1092" s="159"/>
      <c r="D1092" s="158"/>
      <c r="E1092" s="229"/>
    </row>
    <row r="1093" spans="2:5" s="160" customFormat="1" ht="15" customHeight="1">
      <c r="B1093" s="159"/>
      <c r="C1093" s="159"/>
      <c r="D1093" s="158"/>
      <c r="E1093" s="229"/>
    </row>
    <row r="1094" spans="2:5" s="160" customFormat="1" ht="15" customHeight="1">
      <c r="B1094" s="159"/>
      <c r="C1094" s="159"/>
      <c r="D1094" s="158"/>
      <c r="E1094" s="229"/>
    </row>
    <row r="1095" spans="2:5" s="160" customFormat="1" ht="15" customHeight="1">
      <c r="B1095" s="159"/>
      <c r="C1095" s="159"/>
      <c r="D1095" s="158"/>
      <c r="E1095" s="229"/>
    </row>
    <row r="1096" spans="2:5" s="160" customFormat="1" ht="15" customHeight="1">
      <c r="B1096" s="159"/>
      <c r="C1096" s="159"/>
      <c r="D1096" s="158"/>
      <c r="E1096" s="229"/>
    </row>
    <row r="1097" spans="2:5" s="160" customFormat="1" ht="15" customHeight="1">
      <c r="B1097" s="159"/>
      <c r="C1097" s="159"/>
      <c r="D1097" s="158"/>
      <c r="E1097" s="229"/>
    </row>
    <row r="1098" spans="2:5" s="160" customFormat="1" ht="15" customHeight="1">
      <c r="B1098" s="159"/>
      <c r="C1098" s="159"/>
      <c r="D1098" s="158"/>
      <c r="E1098" s="229"/>
    </row>
    <row r="1099" spans="2:5" s="160" customFormat="1" ht="15" customHeight="1">
      <c r="B1099" s="159"/>
      <c r="C1099" s="159"/>
      <c r="D1099" s="158"/>
      <c r="E1099" s="229"/>
    </row>
    <row r="1100" spans="2:5" s="160" customFormat="1" ht="15" customHeight="1">
      <c r="B1100" s="159"/>
      <c r="C1100" s="159"/>
      <c r="D1100" s="158"/>
      <c r="E1100" s="229"/>
    </row>
    <row r="1101" spans="2:5" s="160" customFormat="1" ht="15" customHeight="1">
      <c r="B1101" s="159"/>
      <c r="C1101" s="159"/>
      <c r="D1101" s="158"/>
      <c r="E1101" s="229"/>
    </row>
    <row r="1102" spans="2:5" s="160" customFormat="1" ht="15" customHeight="1">
      <c r="B1102" s="159"/>
      <c r="C1102" s="159"/>
      <c r="D1102" s="158"/>
      <c r="E1102" s="229"/>
    </row>
    <row r="1103" spans="2:5" s="160" customFormat="1" ht="15" customHeight="1">
      <c r="B1103" s="159"/>
      <c r="C1103" s="159"/>
      <c r="D1103" s="158"/>
      <c r="E1103" s="229"/>
    </row>
    <row r="1104" spans="2:5" s="160" customFormat="1" ht="15" customHeight="1">
      <c r="B1104" s="159"/>
      <c r="C1104" s="159"/>
      <c r="D1104" s="158"/>
      <c r="E1104" s="229"/>
    </row>
    <row r="1105" spans="2:5" s="160" customFormat="1" ht="15" customHeight="1">
      <c r="B1105" s="159"/>
      <c r="C1105" s="159"/>
      <c r="D1105" s="158"/>
      <c r="E1105" s="229"/>
    </row>
    <row r="1106" spans="2:5" s="160" customFormat="1" ht="15" customHeight="1">
      <c r="B1106" s="159"/>
      <c r="C1106" s="159"/>
      <c r="D1106" s="158"/>
      <c r="E1106" s="229"/>
    </row>
    <row r="1107" spans="2:5" s="160" customFormat="1" ht="15" customHeight="1">
      <c r="B1107" s="159"/>
      <c r="C1107" s="159"/>
      <c r="D1107" s="158"/>
      <c r="E1107" s="229"/>
    </row>
    <row r="1108" spans="2:5" s="160" customFormat="1" ht="15" customHeight="1">
      <c r="B1108" s="159"/>
      <c r="C1108" s="159"/>
      <c r="D1108" s="158"/>
      <c r="E1108" s="229"/>
    </row>
    <row r="1109" spans="2:5" s="160" customFormat="1" ht="15" customHeight="1">
      <c r="B1109" s="159"/>
      <c r="C1109" s="159"/>
      <c r="D1109" s="158"/>
      <c r="E1109" s="229"/>
    </row>
    <row r="1110" spans="2:5" s="160" customFormat="1" ht="15" customHeight="1">
      <c r="B1110" s="159"/>
      <c r="C1110" s="159"/>
      <c r="D1110" s="158"/>
      <c r="E1110" s="229"/>
    </row>
    <row r="1111" spans="2:5" s="160" customFormat="1" ht="15" customHeight="1">
      <c r="B1111" s="159"/>
      <c r="C1111" s="159"/>
      <c r="D1111" s="158"/>
      <c r="E1111" s="229"/>
    </row>
    <row r="1112" spans="2:5" s="160" customFormat="1" ht="15" customHeight="1">
      <c r="B1112" s="159"/>
      <c r="C1112" s="159"/>
      <c r="D1112" s="158"/>
      <c r="E1112" s="229"/>
    </row>
    <row r="1113" spans="2:5" s="160" customFormat="1" ht="15" customHeight="1">
      <c r="B1113" s="159"/>
      <c r="C1113" s="159"/>
      <c r="D1113" s="158"/>
      <c r="E1113" s="229"/>
    </row>
    <row r="1114" spans="2:5" s="160" customFormat="1" ht="15" customHeight="1">
      <c r="B1114" s="159"/>
      <c r="C1114" s="159"/>
      <c r="D1114" s="158"/>
      <c r="E1114" s="229"/>
    </row>
    <row r="1115" spans="2:5" s="160" customFormat="1" ht="15" customHeight="1">
      <c r="B1115" s="159"/>
      <c r="C1115" s="159"/>
      <c r="D1115" s="158"/>
      <c r="E1115" s="229"/>
    </row>
    <row r="1116" spans="2:5" s="160" customFormat="1" ht="15" customHeight="1">
      <c r="B1116" s="159"/>
      <c r="C1116" s="159"/>
      <c r="D1116" s="158"/>
      <c r="E1116" s="229"/>
    </row>
    <row r="1117" spans="2:5" s="160" customFormat="1" ht="15" customHeight="1">
      <c r="B1117" s="159"/>
      <c r="C1117" s="159"/>
      <c r="D1117" s="158"/>
      <c r="E1117" s="229"/>
    </row>
    <row r="1118" spans="2:5" s="160" customFormat="1" ht="15" customHeight="1">
      <c r="B1118" s="159"/>
      <c r="C1118" s="159"/>
      <c r="D1118" s="158"/>
      <c r="E1118" s="229"/>
    </row>
    <row r="1119" spans="2:5" s="160" customFormat="1" ht="15" customHeight="1">
      <c r="B1119" s="159"/>
      <c r="C1119" s="159"/>
      <c r="D1119" s="158"/>
      <c r="E1119" s="229"/>
    </row>
    <row r="1120" spans="2:5" s="160" customFormat="1" ht="15" customHeight="1">
      <c r="B1120" s="159"/>
      <c r="C1120" s="159"/>
      <c r="D1120" s="158"/>
      <c r="E1120" s="229"/>
    </row>
    <row r="1121" spans="2:5" s="160" customFormat="1" ht="15" customHeight="1">
      <c r="B1121" s="159"/>
      <c r="C1121" s="159"/>
      <c r="D1121" s="158"/>
      <c r="E1121" s="229"/>
    </row>
    <row r="1122" spans="2:5" s="160" customFormat="1" ht="15" customHeight="1">
      <c r="B1122" s="159"/>
      <c r="C1122" s="159"/>
      <c r="D1122" s="158"/>
      <c r="E1122" s="229"/>
    </row>
    <row r="1123" spans="2:5" s="160" customFormat="1" ht="15" customHeight="1">
      <c r="B1123" s="159"/>
      <c r="C1123" s="159"/>
      <c r="D1123" s="158"/>
      <c r="E1123" s="229"/>
    </row>
    <row r="1124" spans="2:5" s="160" customFormat="1" ht="15" customHeight="1">
      <c r="B1124" s="159"/>
      <c r="C1124" s="159"/>
      <c r="D1124" s="158"/>
      <c r="E1124" s="229"/>
    </row>
    <row r="1125" spans="2:5" s="160" customFormat="1" ht="15" customHeight="1">
      <c r="B1125" s="159"/>
      <c r="C1125" s="159"/>
      <c r="D1125" s="158"/>
      <c r="E1125" s="229"/>
    </row>
    <row r="1126" spans="2:5" s="160" customFormat="1" ht="15" customHeight="1">
      <c r="B1126" s="159"/>
      <c r="C1126" s="159"/>
      <c r="D1126" s="158"/>
      <c r="E1126" s="229"/>
    </row>
    <row r="1127" spans="2:5" s="160" customFormat="1" ht="15" customHeight="1">
      <c r="B1127" s="159"/>
      <c r="C1127" s="159"/>
      <c r="D1127" s="158"/>
      <c r="E1127" s="229"/>
    </row>
    <row r="1128" spans="2:5" s="160" customFormat="1" ht="15" customHeight="1">
      <c r="B1128" s="159"/>
      <c r="C1128" s="159"/>
      <c r="D1128" s="158"/>
      <c r="E1128" s="229"/>
    </row>
    <row r="1129" spans="2:5" s="160" customFormat="1" ht="15" customHeight="1">
      <c r="B1129" s="159"/>
      <c r="C1129" s="159"/>
      <c r="D1129" s="158"/>
      <c r="E1129" s="229"/>
    </row>
    <row r="1130" spans="2:5" s="160" customFormat="1" ht="15" customHeight="1">
      <c r="B1130" s="159"/>
      <c r="C1130" s="159"/>
      <c r="D1130" s="158"/>
      <c r="E1130" s="229"/>
    </row>
    <row r="1131" spans="2:5" s="160" customFormat="1" ht="15" customHeight="1">
      <c r="B1131" s="159"/>
      <c r="C1131" s="159"/>
      <c r="D1131" s="158"/>
      <c r="E1131" s="229"/>
    </row>
    <row r="1132" spans="2:5" s="160" customFormat="1" ht="15" customHeight="1">
      <c r="B1132" s="159"/>
      <c r="C1132" s="159"/>
      <c r="D1132" s="158"/>
      <c r="E1132" s="229"/>
    </row>
    <row r="1133" spans="2:5" s="160" customFormat="1" ht="15" customHeight="1">
      <c r="B1133" s="159"/>
      <c r="C1133" s="159"/>
      <c r="D1133" s="158"/>
      <c r="E1133" s="229"/>
    </row>
    <row r="1134" spans="2:5" s="160" customFormat="1" ht="15" customHeight="1">
      <c r="B1134" s="159"/>
      <c r="C1134" s="159"/>
      <c r="D1134" s="158"/>
      <c r="E1134" s="229"/>
    </row>
    <row r="1135" spans="2:5" s="160" customFormat="1" ht="15" customHeight="1">
      <c r="B1135" s="159"/>
      <c r="C1135" s="159"/>
      <c r="D1135" s="158"/>
      <c r="E1135" s="229"/>
    </row>
    <row r="1136" spans="2:5" s="160" customFormat="1" ht="15" customHeight="1">
      <c r="B1136" s="159"/>
      <c r="C1136" s="159"/>
      <c r="D1136" s="158"/>
      <c r="E1136" s="229"/>
    </row>
    <row r="1137" spans="2:5" s="160" customFormat="1" ht="15" customHeight="1">
      <c r="B1137" s="159"/>
      <c r="C1137" s="159"/>
      <c r="D1137" s="158"/>
      <c r="E1137" s="229"/>
    </row>
    <row r="1138" spans="2:5" s="160" customFormat="1" ht="15" customHeight="1">
      <c r="B1138" s="159"/>
      <c r="C1138" s="159"/>
      <c r="D1138" s="158"/>
      <c r="E1138" s="229"/>
    </row>
    <row r="1139" spans="2:5" s="160" customFormat="1" ht="15" customHeight="1">
      <c r="B1139" s="159"/>
      <c r="C1139" s="159"/>
      <c r="D1139" s="158"/>
      <c r="E1139" s="229"/>
    </row>
    <row r="1140" spans="2:5" s="160" customFormat="1" ht="15" customHeight="1">
      <c r="B1140" s="159"/>
      <c r="C1140" s="159"/>
      <c r="D1140" s="158"/>
      <c r="E1140" s="229"/>
    </row>
    <row r="1141" spans="2:5" s="160" customFormat="1" ht="15" customHeight="1">
      <c r="B1141" s="159"/>
      <c r="C1141" s="159"/>
      <c r="D1141" s="158"/>
      <c r="E1141" s="229"/>
    </row>
    <row r="1142" spans="2:5" s="160" customFormat="1" ht="15" customHeight="1">
      <c r="B1142" s="159"/>
      <c r="C1142" s="159"/>
      <c r="D1142" s="158"/>
      <c r="E1142" s="229"/>
    </row>
    <row r="1143" spans="2:5" s="160" customFormat="1" ht="15" customHeight="1">
      <c r="B1143" s="159"/>
      <c r="C1143" s="159"/>
      <c r="D1143" s="158"/>
      <c r="E1143" s="229"/>
    </row>
    <row r="1144" spans="2:5" s="160" customFormat="1" ht="15" customHeight="1">
      <c r="B1144" s="159"/>
      <c r="C1144" s="159"/>
      <c r="D1144" s="158"/>
      <c r="E1144" s="229"/>
    </row>
    <row r="1145" spans="2:5" s="160" customFormat="1" ht="15" customHeight="1">
      <c r="B1145" s="159"/>
      <c r="C1145" s="159"/>
      <c r="D1145" s="158"/>
      <c r="E1145" s="229"/>
    </row>
    <row r="1146" spans="2:5" s="160" customFormat="1" ht="15" customHeight="1">
      <c r="B1146" s="159"/>
      <c r="C1146" s="159"/>
      <c r="D1146" s="158"/>
      <c r="E1146" s="229"/>
    </row>
    <row r="1147" spans="2:5" s="160" customFormat="1" ht="15" customHeight="1">
      <c r="B1147" s="159"/>
      <c r="C1147" s="159"/>
      <c r="D1147" s="158"/>
      <c r="E1147" s="229"/>
    </row>
    <row r="1148" spans="2:5" s="160" customFormat="1" ht="15" customHeight="1">
      <c r="B1148" s="159"/>
      <c r="C1148" s="159"/>
      <c r="D1148" s="158"/>
      <c r="E1148" s="229"/>
    </row>
    <row r="1149" spans="2:5" s="160" customFormat="1" ht="15" customHeight="1">
      <c r="B1149" s="159"/>
      <c r="C1149" s="159"/>
      <c r="D1149" s="158"/>
      <c r="E1149" s="229"/>
    </row>
    <row r="1150" spans="2:5" s="160" customFormat="1" ht="15" customHeight="1">
      <c r="B1150" s="159"/>
      <c r="C1150" s="159"/>
      <c r="D1150" s="158"/>
      <c r="E1150" s="229"/>
    </row>
    <row r="1151" spans="2:5" s="160" customFormat="1" ht="15" customHeight="1">
      <c r="B1151" s="159"/>
      <c r="C1151" s="159"/>
      <c r="D1151" s="158"/>
      <c r="E1151" s="229"/>
    </row>
    <row r="1152" spans="2:5" s="160" customFormat="1" ht="15" customHeight="1">
      <c r="B1152" s="159"/>
      <c r="C1152" s="159"/>
      <c r="D1152" s="158"/>
      <c r="E1152" s="229"/>
    </row>
    <row r="1153" spans="2:5" s="160" customFormat="1" ht="15" customHeight="1">
      <c r="B1153" s="159"/>
      <c r="C1153" s="159"/>
      <c r="D1153" s="158"/>
      <c r="E1153" s="229"/>
    </row>
    <row r="1154" spans="2:5" s="160" customFormat="1" ht="15" customHeight="1">
      <c r="B1154" s="159"/>
      <c r="C1154" s="159"/>
      <c r="D1154" s="158"/>
      <c r="E1154" s="229"/>
    </row>
    <row r="1155" spans="2:5" s="160" customFormat="1" ht="15" customHeight="1">
      <c r="B1155" s="159"/>
      <c r="C1155" s="159"/>
      <c r="D1155" s="158"/>
      <c r="E1155" s="229"/>
    </row>
    <row r="1156" spans="2:5" s="160" customFormat="1" ht="15" customHeight="1">
      <c r="B1156" s="159"/>
      <c r="C1156" s="159"/>
      <c r="D1156" s="158"/>
      <c r="E1156" s="229"/>
    </row>
    <row r="1157" spans="2:5" s="160" customFormat="1" ht="15" customHeight="1">
      <c r="B1157" s="159"/>
      <c r="C1157" s="159"/>
      <c r="D1157" s="158"/>
      <c r="E1157" s="229"/>
    </row>
    <row r="1158" spans="2:5" s="160" customFormat="1" ht="15" customHeight="1">
      <c r="B1158" s="159"/>
      <c r="C1158" s="159"/>
      <c r="D1158" s="158"/>
      <c r="E1158" s="229"/>
    </row>
    <row r="1159" spans="2:5" s="160" customFormat="1" ht="15" customHeight="1">
      <c r="B1159" s="159"/>
      <c r="C1159" s="159"/>
      <c r="D1159" s="158"/>
      <c r="E1159" s="229"/>
    </row>
    <row r="1160" spans="2:5" s="160" customFormat="1" ht="15" customHeight="1">
      <c r="B1160" s="159"/>
      <c r="C1160" s="159"/>
      <c r="D1160" s="158"/>
      <c r="E1160" s="229"/>
    </row>
    <row r="1161" spans="2:5" s="160" customFormat="1" ht="15" customHeight="1">
      <c r="B1161" s="159"/>
      <c r="C1161" s="159"/>
      <c r="D1161" s="158"/>
      <c r="E1161" s="229"/>
    </row>
    <row r="1162" spans="2:5" s="160" customFormat="1" ht="15" customHeight="1">
      <c r="B1162" s="159"/>
      <c r="C1162" s="159"/>
      <c r="D1162" s="158"/>
      <c r="E1162" s="229"/>
    </row>
    <row r="1163" spans="2:5" s="160" customFormat="1" ht="15" customHeight="1">
      <c r="B1163" s="159"/>
      <c r="C1163" s="159"/>
      <c r="D1163" s="158"/>
      <c r="E1163" s="229"/>
    </row>
    <row r="1164" spans="2:5" s="160" customFormat="1" ht="15" customHeight="1">
      <c r="B1164" s="159"/>
      <c r="C1164" s="159"/>
      <c r="D1164" s="158"/>
      <c r="E1164" s="229"/>
    </row>
    <row r="1165" spans="2:5" s="160" customFormat="1" ht="15" customHeight="1">
      <c r="B1165" s="159"/>
      <c r="C1165" s="159"/>
      <c r="D1165" s="158"/>
      <c r="E1165" s="229"/>
    </row>
    <row r="1166" spans="2:5" s="160" customFormat="1" ht="15" customHeight="1">
      <c r="B1166" s="159"/>
      <c r="C1166" s="159"/>
      <c r="D1166" s="158"/>
      <c r="E1166" s="229"/>
    </row>
    <row r="1167" spans="2:5" s="160" customFormat="1" ht="15" customHeight="1">
      <c r="B1167" s="159"/>
      <c r="C1167" s="159"/>
      <c r="D1167" s="158"/>
      <c r="E1167" s="229"/>
    </row>
    <row r="1168" spans="2:5" s="160" customFormat="1" ht="15" customHeight="1">
      <c r="B1168" s="159"/>
      <c r="C1168" s="159"/>
      <c r="D1168" s="158"/>
      <c r="E1168" s="229"/>
    </row>
    <row r="1169" spans="2:5" s="160" customFormat="1" ht="15" customHeight="1">
      <c r="B1169" s="159"/>
      <c r="C1169" s="159"/>
      <c r="D1169" s="158"/>
      <c r="E1169" s="229"/>
    </row>
    <row r="1170" spans="2:5" s="160" customFormat="1" ht="15" customHeight="1">
      <c r="B1170" s="159"/>
      <c r="C1170" s="159"/>
      <c r="D1170" s="158"/>
      <c r="E1170" s="229"/>
    </row>
    <row r="1171" spans="2:5" s="160" customFormat="1" ht="15" customHeight="1">
      <c r="B1171" s="159"/>
      <c r="C1171" s="159"/>
      <c r="D1171" s="158"/>
      <c r="E1171" s="229"/>
    </row>
    <row r="1172" spans="2:5" s="160" customFormat="1" ht="15" customHeight="1">
      <c r="B1172" s="159"/>
      <c r="C1172" s="159"/>
      <c r="D1172" s="158"/>
      <c r="E1172" s="229"/>
    </row>
    <row r="1173" spans="2:5" s="160" customFormat="1" ht="15" customHeight="1">
      <c r="B1173" s="159"/>
      <c r="C1173" s="159"/>
      <c r="D1173" s="158"/>
      <c r="E1173" s="229"/>
    </row>
    <row r="1174" spans="2:5" s="160" customFormat="1" ht="15" customHeight="1">
      <c r="B1174" s="159"/>
      <c r="C1174" s="159"/>
      <c r="D1174" s="158"/>
      <c r="E1174" s="229"/>
    </row>
    <row r="1175" spans="2:5" s="160" customFormat="1" ht="15" customHeight="1">
      <c r="B1175" s="159"/>
      <c r="C1175" s="159"/>
      <c r="D1175" s="158"/>
      <c r="E1175" s="229"/>
    </row>
    <row r="1176" spans="2:5" s="160" customFormat="1" ht="15" customHeight="1">
      <c r="B1176" s="159"/>
      <c r="C1176" s="159"/>
      <c r="D1176" s="158"/>
      <c r="E1176" s="229"/>
    </row>
    <row r="1177" spans="2:5" s="160" customFormat="1" ht="15" customHeight="1">
      <c r="B1177" s="159"/>
      <c r="C1177" s="159"/>
      <c r="D1177" s="158"/>
      <c r="E1177" s="229"/>
    </row>
    <row r="1178" spans="2:5" s="160" customFormat="1" ht="15" customHeight="1">
      <c r="B1178" s="159"/>
      <c r="C1178" s="159"/>
      <c r="D1178" s="158"/>
      <c r="E1178" s="229"/>
    </row>
    <row r="1179" spans="2:5" s="160" customFormat="1" ht="15" customHeight="1">
      <c r="B1179" s="159"/>
      <c r="C1179" s="159"/>
      <c r="D1179" s="158"/>
      <c r="E1179" s="229"/>
    </row>
    <row r="1180" spans="2:5" s="160" customFormat="1" ht="15" customHeight="1">
      <c r="B1180" s="159"/>
      <c r="C1180" s="159"/>
      <c r="D1180" s="158"/>
      <c r="E1180" s="229"/>
    </row>
    <row r="1181" spans="2:5" s="160" customFormat="1" ht="15" customHeight="1">
      <c r="B1181" s="159"/>
      <c r="C1181" s="159"/>
      <c r="D1181" s="158"/>
      <c r="E1181" s="229"/>
    </row>
    <row r="1182" spans="2:5" s="160" customFormat="1" ht="15" customHeight="1">
      <c r="B1182" s="159"/>
      <c r="C1182" s="159"/>
      <c r="D1182" s="158"/>
      <c r="E1182" s="229"/>
    </row>
    <row r="1183" spans="2:5" s="160" customFormat="1" ht="15" customHeight="1">
      <c r="B1183" s="159"/>
      <c r="C1183" s="159"/>
      <c r="D1183" s="158"/>
      <c r="E1183" s="229"/>
    </row>
    <row r="1184" spans="2:5" s="160" customFormat="1" ht="15" customHeight="1">
      <c r="B1184" s="159"/>
      <c r="C1184" s="159"/>
      <c r="D1184" s="158"/>
      <c r="E1184" s="229"/>
    </row>
    <row r="1185" spans="2:5" s="160" customFormat="1" ht="15" customHeight="1">
      <c r="B1185" s="159"/>
      <c r="C1185" s="159"/>
      <c r="D1185" s="158"/>
      <c r="E1185" s="229"/>
    </row>
    <row r="1186" spans="2:5" s="160" customFormat="1" ht="15" customHeight="1">
      <c r="B1186" s="159"/>
      <c r="C1186" s="159"/>
      <c r="D1186" s="158"/>
      <c r="E1186" s="229"/>
    </row>
    <row r="1187" spans="2:5" s="160" customFormat="1" ht="15" customHeight="1">
      <c r="B1187" s="159"/>
      <c r="C1187" s="159"/>
      <c r="D1187" s="158"/>
      <c r="E1187" s="229"/>
    </row>
    <row r="1188" spans="2:5" s="160" customFormat="1" ht="15" customHeight="1">
      <c r="B1188" s="159"/>
      <c r="C1188" s="159"/>
      <c r="D1188" s="158"/>
      <c r="E1188" s="229"/>
    </row>
    <row r="1189" spans="2:5" s="160" customFormat="1" ht="15" customHeight="1">
      <c r="B1189" s="159"/>
      <c r="C1189" s="159"/>
      <c r="D1189" s="158"/>
      <c r="E1189" s="229"/>
    </row>
    <row r="1190" spans="2:5" s="160" customFormat="1" ht="15" customHeight="1">
      <c r="B1190" s="159"/>
      <c r="C1190" s="159"/>
      <c r="D1190" s="158"/>
      <c r="E1190" s="229"/>
    </row>
    <row r="1191" spans="2:5" s="160" customFormat="1" ht="15" customHeight="1">
      <c r="B1191" s="159"/>
      <c r="C1191" s="159"/>
      <c r="D1191" s="158"/>
      <c r="E1191" s="229"/>
    </row>
    <row r="1192" spans="2:5" s="160" customFormat="1" ht="15" customHeight="1">
      <c r="B1192" s="159"/>
      <c r="C1192" s="159"/>
      <c r="D1192" s="158"/>
      <c r="E1192" s="229"/>
    </row>
    <row r="1193" spans="2:5" s="160" customFormat="1" ht="15" customHeight="1">
      <c r="B1193" s="159"/>
      <c r="C1193" s="159"/>
      <c r="D1193" s="158"/>
      <c r="E1193" s="229"/>
    </row>
    <row r="1194" spans="2:5" s="160" customFormat="1" ht="15" customHeight="1">
      <c r="B1194" s="159"/>
      <c r="C1194" s="159"/>
      <c r="D1194" s="158"/>
      <c r="E1194" s="229"/>
    </row>
    <row r="1195" spans="2:5" s="160" customFormat="1" ht="15" customHeight="1">
      <c r="B1195" s="159"/>
      <c r="C1195" s="159"/>
      <c r="D1195" s="158"/>
      <c r="E1195" s="229"/>
    </row>
    <row r="1196" spans="2:5" s="160" customFormat="1" ht="15" customHeight="1">
      <c r="B1196" s="159"/>
      <c r="C1196" s="159"/>
      <c r="D1196" s="158"/>
      <c r="E1196" s="229"/>
    </row>
    <row r="1197" spans="2:5" s="160" customFormat="1" ht="15" customHeight="1">
      <c r="B1197" s="159"/>
      <c r="C1197" s="159"/>
      <c r="D1197" s="158"/>
      <c r="E1197" s="229"/>
    </row>
    <row r="1198" spans="2:5" s="160" customFormat="1" ht="15" customHeight="1">
      <c r="B1198" s="159"/>
      <c r="C1198" s="159"/>
      <c r="D1198" s="158"/>
      <c r="E1198" s="229"/>
    </row>
    <row r="1199" spans="2:5" s="160" customFormat="1" ht="15" customHeight="1">
      <c r="B1199" s="159"/>
      <c r="C1199" s="159"/>
      <c r="D1199" s="158"/>
      <c r="E1199" s="229"/>
    </row>
    <row r="1200" spans="2:5" s="160" customFormat="1" ht="15" customHeight="1">
      <c r="B1200" s="159"/>
      <c r="C1200" s="159"/>
      <c r="D1200" s="158"/>
      <c r="E1200" s="229"/>
    </row>
    <row r="1201" spans="2:5" s="160" customFormat="1" ht="15" customHeight="1">
      <c r="B1201" s="159"/>
      <c r="C1201" s="159"/>
      <c r="D1201" s="158"/>
      <c r="E1201" s="229"/>
    </row>
    <row r="1202" spans="2:5" s="160" customFormat="1" ht="15" customHeight="1">
      <c r="B1202" s="159"/>
      <c r="C1202" s="159"/>
      <c r="D1202" s="158"/>
      <c r="E1202" s="229"/>
    </row>
    <row r="1203" spans="2:5" s="160" customFormat="1" ht="15" customHeight="1">
      <c r="B1203" s="159"/>
      <c r="C1203" s="159"/>
      <c r="D1203" s="158"/>
      <c r="E1203" s="229"/>
    </row>
    <row r="1204" spans="2:5" s="160" customFormat="1" ht="15" customHeight="1">
      <c r="B1204" s="159"/>
      <c r="C1204" s="159"/>
      <c r="D1204" s="158"/>
      <c r="E1204" s="229"/>
    </row>
    <row r="1205" spans="2:5" s="160" customFormat="1" ht="15" customHeight="1">
      <c r="B1205" s="159"/>
      <c r="C1205" s="159"/>
      <c r="D1205" s="158"/>
      <c r="E1205" s="229"/>
    </row>
    <row r="1206" spans="2:5" s="160" customFormat="1" ht="15" customHeight="1">
      <c r="B1206" s="159"/>
      <c r="C1206" s="159"/>
      <c r="D1206" s="158"/>
      <c r="E1206" s="229"/>
    </row>
    <row r="1207" spans="2:5" s="160" customFormat="1" ht="15" customHeight="1">
      <c r="B1207" s="159"/>
      <c r="C1207" s="159"/>
      <c r="D1207" s="158"/>
      <c r="E1207" s="229"/>
    </row>
    <row r="1208" spans="2:5" s="160" customFormat="1" ht="15" customHeight="1">
      <c r="B1208" s="159"/>
      <c r="C1208" s="159"/>
      <c r="D1208" s="158"/>
      <c r="E1208" s="229"/>
    </row>
    <row r="1209" spans="2:5" s="160" customFormat="1" ht="15" customHeight="1">
      <c r="B1209" s="159"/>
      <c r="C1209" s="159"/>
      <c r="D1209" s="158"/>
      <c r="E1209" s="229"/>
    </row>
    <row r="1210" spans="2:5" s="160" customFormat="1" ht="15" customHeight="1">
      <c r="B1210" s="159"/>
      <c r="C1210" s="159"/>
      <c r="D1210" s="158"/>
      <c r="E1210" s="229"/>
    </row>
    <row r="1211" spans="2:5" s="160" customFormat="1" ht="15" customHeight="1">
      <c r="B1211" s="159"/>
      <c r="C1211" s="159"/>
      <c r="D1211" s="158"/>
      <c r="E1211" s="229"/>
    </row>
    <row r="1212" spans="2:5" s="160" customFormat="1" ht="15" customHeight="1">
      <c r="B1212" s="159"/>
      <c r="C1212" s="159"/>
      <c r="D1212" s="158"/>
      <c r="E1212" s="229"/>
    </row>
    <row r="1213" spans="2:5" s="160" customFormat="1" ht="15" customHeight="1">
      <c r="B1213" s="159"/>
      <c r="C1213" s="159"/>
      <c r="D1213" s="158"/>
      <c r="E1213" s="229"/>
    </row>
    <row r="1214" spans="2:5" s="160" customFormat="1" ht="15" customHeight="1">
      <c r="B1214" s="159"/>
      <c r="C1214" s="159"/>
      <c r="D1214" s="158"/>
      <c r="E1214" s="229"/>
    </row>
    <row r="1215" spans="2:5" s="160" customFormat="1" ht="15" customHeight="1">
      <c r="B1215" s="159"/>
      <c r="C1215" s="159"/>
      <c r="D1215" s="158"/>
      <c r="E1215" s="229"/>
    </row>
    <row r="1216" spans="2:5" s="160" customFormat="1" ht="15" customHeight="1">
      <c r="B1216" s="159"/>
      <c r="C1216" s="159"/>
      <c r="D1216" s="158"/>
      <c r="E1216" s="229"/>
    </row>
    <row r="1217" spans="2:5" s="160" customFormat="1" ht="15" customHeight="1">
      <c r="B1217" s="159"/>
      <c r="C1217" s="159"/>
      <c r="D1217" s="158"/>
      <c r="E1217" s="229"/>
    </row>
    <row r="1218" spans="2:5" s="160" customFormat="1" ht="15" customHeight="1">
      <c r="B1218" s="159"/>
      <c r="C1218" s="159"/>
      <c r="D1218" s="158"/>
      <c r="E1218" s="229"/>
    </row>
    <row r="1219" spans="2:5" s="160" customFormat="1" ht="15" customHeight="1">
      <c r="B1219" s="159"/>
      <c r="C1219" s="159"/>
      <c r="D1219" s="158"/>
      <c r="E1219" s="229"/>
    </row>
    <row r="1220" spans="2:5" s="160" customFormat="1" ht="15" customHeight="1">
      <c r="B1220" s="159"/>
      <c r="C1220" s="159"/>
      <c r="D1220" s="158"/>
      <c r="E1220" s="229"/>
    </row>
    <row r="1221" spans="2:5" s="160" customFormat="1" ht="15" customHeight="1">
      <c r="B1221" s="159"/>
      <c r="C1221" s="159"/>
      <c r="D1221" s="158"/>
      <c r="E1221" s="229"/>
    </row>
    <row r="1222" spans="2:5" s="160" customFormat="1" ht="15" customHeight="1">
      <c r="B1222" s="159"/>
      <c r="C1222" s="159"/>
      <c r="D1222" s="158"/>
      <c r="E1222" s="229"/>
    </row>
    <row r="1223" spans="2:5" s="160" customFormat="1" ht="15" customHeight="1">
      <c r="B1223" s="159"/>
      <c r="C1223" s="159"/>
      <c r="D1223" s="158"/>
      <c r="E1223" s="229"/>
    </row>
    <row r="1224" spans="2:5" s="160" customFormat="1" ht="15" customHeight="1">
      <c r="B1224" s="159"/>
      <c r="C1224" s="159"/>
      <c r="D1224" s="158"/>
      <c r="E1224" s="229"/>
    </row>
    <row r="1225" spans="2:5" s="160" customFormat="1" ht="15" customHeight="1">
      <c r="B1225" s="159"/>
      <c r="C1225" s="159"/>
      <c r="D1225" s="158"/>
      <c r="E1225" s="229"/>
    </row>
    <row r="1226" spans="2:5" s="160" customFormat="1" ht="15" customHeight="1">
      <c r="B1226" s="159"/>
      <c r="C1226" s="159"/>
      <c r="D1226" s="158"/>
      <c r="E1226" s="229"/>
    </row>
    <row r="1227" spans="2:5" s="160" customFormat="1" ht="15" customHeight="1">
      <c r="B1227" s="159"/>
      <c r="C1227" s="159"/>
      <c r="D1227" s="158"/>
      <c r="E1227" s="229"/>
    </row>
    <row r="1228" spans="2:5" s="160" customFormat="1" ht="15" customHeight="1">
      <c r="B1228" s="159"/>
      <c r="C1228" s="159"/>
      <c r="D1228" s="158"/>
      <c r="E1228" s="229"/>
    </row>
    <row r="1229" spans="2:5" s="160" customFormat="1" ht="15" customHeight="1">
      <c r="B1229" s="159"/>
      <c r="C1229" s="159"/>
      <c r="D1229" s="158"/>
      <c r="E1229" s="229"/>
    </row>
    <row r="1230" spans="2:5" s="160" customFormat="1" ht="15" customHeight="1">
      <c r="B1230" s="159"/>
      <c r="C1230" s="159"/>
      <c r="D1230" s="158"/>
      <c r="E1230" s="229"/>
    </row>
    <row r="1231" spans="2:5" s="160" customFormat="1" ht="15" customHeight="1">
      <c r="B1231" s="159"/>
      <c r="C1231" s="159"/>
      <c r="D1231" s="158"/>
      <c r="E1231" s="229"/>
    </row>
    <row r="1232" spans="2:5" s="160" customFormat="1" ht="15" customHeight="1">
      <c r="B1232" s="159"/>
      <c r="C1232" s="159"/>
      <c r="D1232" s="158"/>
      <c r="E1232" s="229"/>
    </row>
    <row r="1233" spans="2:5" s="160" customFormat="1" ht="15" customHeight="1">
      <c r="B1233" s="159"/>
      <c r="C1233" s="159"/>
      <c r="D1233" s="158"/>
      <c r="E1233" s="229"/>
    </row>
    <row r="1234" spans="2:5" s="160" customFormat="1" ht="15" customHeight="1">
      <c r="B1234" s="159"/>
      <c r="C1234" s="159"/>
      <c r="D1234" s="158"/>
      <c r="E1234" s="229"/>
    </row>
    <row r="1235" spans="2:5" s="160" customFormat="1" ht="15" customHeight="1">
      <c r="B1235" s="159"/>
      <c r="C1235" s="159"/>
      <c r="D1235" s="158"/>
      <c r="E1235" s="229"/>
    </row>
    <row r="1236" spans="2:5" s="160" customFormat="1" ht="15" customHeight="1">
      <c r="B1236" s="159"/>
      <c r="C1236" s="159"/>
      <c r="D1236" s="158"/>
      <c r="E1236" s="229"/>
    </row>
    <row r="1237" spans="2:5" s="160" customFormat="1" ht="15" customHeight="1">
      <c r="B1237" s="159"/>
      <c r="C1237" s="159"/>
      <c r="D1237" s="158"/>
      <c r="E1237" s="229"/>
    </row>
    <row r="1238" spans="2:5" s="160" customFormat="1" ht="15" customHeight="1">
      <c r="B1238" s="159"/>
      <c r="C1238" s="159"/>
      <c r="D1238" s="158"/>
      <c r="E1238" s="229"/>
    </row>
    <row r="1239" spans="2:5" s="160" customFormat="1" ht="15" customHeight="1">
      <c r="B1239" s="159"/>
      <c r="C1239" s="159"/>
      <c r="D1239" s="158"/>
      <c r="E1239" s="229"/>
    </row>
    <row r="1240" spans="2:5" s="160" customFormat="1" ht="15" customHeight="1">
      <c r="B1240" s="159"/>
      <c r="C1240" s="159"/>
      <c r="D1240" s="158"/>
      <c r="E1240" s="229"/>
    </row>
    <row r="1241" spans="2:5" s="160" customFormat="1" ht="15" customHeight="1">
      <c r="B1241" s="159"/>
      <c r="C1241" s="159"/>
      <c r="D1241" s="158"/>
      <c r="E1241" s="229"/>
    </row>
    <row r="1242" spans="2:5" s="160" customFormat="1" ht="15" customHeight="1">
      <c r="B1242" s="159"/>
      <c r="C1242" s="159"/>
      <c r="D1242" s="158"/>
      <c r="E1242" s="229"/>
    </row>
    <row r="1243" spans="2:5" s="160" customFormat="1" ht="15" customHeight="1">
      <c r="B1243" s="159"/>
      <c r="C1243" s="159"/>
      <c r="D1243" s="158"/>
      <c r="E1243" s="229"/>
    </row>
    <row r="1244" spans="2:5" s="160" customFormat="1" ht="15" customHeight="1">
      <c r="B1244" s="159"/>
      <c r="C1244" s="159"/>
      <c r="D1244" s="158"/>
      <c r="E1244" s="229"/>
    </row>
    <row r="1245" spans="2:5" s="160" customFormat="1" ht="15" customHeight="1">
      <c r="B1245" s="159"/>
      <c r="C1245" s="159"/>
      <c r="D1245" s="158"/>
      <c r="E1245" s="229"/>
    </row>
    <row r="1246" spans="2:5" s="160" customFormat="1" ht="15" customHeight="1">
      <c r="B1246" s="159"/>
      <c r="C1246" s="159"/>
      <c r="D1246" s="158"/>
      <c r="E1246" s="229"/>
    </row>
    <row r="1247" spans="2:5" s="160" customFormat="1" ht="15" customHeight="1">
      <c r="B1247" s="159"/>
      <c r="C1247" s="159"/>
      <c r="D1247" s="158"/>
      <c r="E1247" s="229"/>
    </row>
    <row r="1248" spans="2:5" s="160" customFormat="1" ht="15" customHeight="1">
      <c r="B1248" s="159"/>
      <c r="C1248" s="159"/>
      <c r="D1248" s="158"/>
      <c r="E1248" s="229"/>
    </row>
    <row r="1249" spans="2:5" s="160" customFormat="1" ht="15" customHeight="1">
      <c r="B1249" s="159"/>
      <c r="C1249" s="159"/>
      <c r="D1249" s="158"/>
      <c r="E1249" s="229"/>
    </row>
    <row r="1250" spans="2:5" s="160" customFormat="1" ht="15" customHeight="1">
      <c r="B1250" s="159"/>
      <c r="C1250" s="159"/>
      <c r="D1250" s="158"/>
      <c r="E1250" s="229"/>
    </row>
    <row r="1251" spans="2:5" s="160" customFormat="1" ht="15" customHeight="1">
      <c r="B1251" s="159"/>
      <c r="C1251" s="159"/>
      <c r="D1251" s="158"/>
      <c r="E1251" s="229"/>
    </row>
    <row r="1252" spans="2:5" s="160" customFormat="1" ht="15" customHeight="1">
      <c r="B1252" s="159"/>
      <c r="C1252" s="159"/>
      <c r="D1252" s="158"/>
      <c r="E1252" s="229"/>
    </row>
    <row r="1253" spans="2:5" s="160" customFormat="1" ht="15" customHeight="1">
      <c r="B1253" s="159"/>
      <c r="C1253" s="159"/>
      <c r="D1253" s="158"/>
      <c r="E1253" s="229"/>
    </row>
    <row r="1254" spans="2:5" s="160" customFormat="1" ht="15" customHeight="1">
      <c r="B1254" s="159"/>
      <c r="C1254" s="159"/>
      <c r="D1254" s="158"/>
      <c r="E1254" s="229"/>
    </row>
    <row r="1255" spans="2:5" s="160" customFormat="1" ht="15" customHeight="1">
      <c r="B1255" s="159"/>
      <c r="C1255" s="159"/>
      <c r="D1255" s="158"/>
      <c r="E1255" s="229"/>
    </row>
    <row r="1256" spans="2:5" s="160" customFormat="1" ht="15" customHeight="1">
      <c r="B1256" s="159"/>
      <c r="C1256" s="159"/>
      <c r="D1256" s="158"/>
      <c r="E1256" s="229"/>
    </row>
    <row r="1257" spans="2:5" s="160" customFormat="1" ht="15" customHeight="1">
      <c r="B1257" s="159"/>
      <c r="C1257" s="159"/>
      <c r="D1257" s="158"/>
      <c r="E1257" s="229"/>
    </row>
    <row r="1258" spans="2:5" s="160" customFormat="1" ht="15" customHeight="1">
      <c r="B1258" s="159"/>
      <c r="C1258" s="159"/>
      <c r="D1258" s="158"/>
      <c r="E1258" s="229"/>
    </row>
    <row r="1259" spans="2:5" s="160" customFormat="1" ht="15" customHeight="1">
      <c r="B1259" s="159"/>
      <c r="C1259" s="159"/>
      <c r="D1259" s="158"/>
      <c r="E1259" s="229"/>
    </row>
    <row r="1260" spans="2:5" s="160" customFormat="1" ht="15" customHeight="1">
      <c r="B1260" s="159"/>
      <c r="C1260" s="159"/>
      <c r="D1260" s="158"/>
      <c r="E1260" s="229"/>
    </row>
    <row r="1261" spans="2:5" s="160" customFormat="1" ht="15" customHeight="1">
      <c r="B1261" s="159"/>
      <c r="C1261" s="159"/>
      <c r="D1261" s="158"/>
      <c r="E1261" s="229"/>
    </row>
    <row r="1262" spans="2:5" s="160" customFormat="1" ht="15" customHeight="1">
      <c r="B1262" s="159"/>
      <c r="C1262" s="159"/>
      <c r="D1262" s="158"/>
      <c r="E1262" s="229"/>
    </row>
    <row r="1263" spans="2:5" s="160" customFormat="1" ht="15" customHeight="1">
      <c r="B1263" s="159"/>
      <c r="C1263" s="159"/>
      <c r="D1263" s="158"/>
      <c r="E1263" s="229"/>
    </row>
    <row r="1264" spans="2:5" s="160" customFormat="1" ht="15" customHeight="1">
      <c r="B1264" s="159"/>
      <c r="C1264" s="159"/>
      <c r="D1264" s="158"/>
      <c r="E1264" s="229"/>
    </row>
    <row r="1265" spans="2:5" s="160" customFormat="1" ht="15" customHeight="1">
      <c r="B1265" s="159"/>
      <c r="C1265" s="159"/>
      <c r="D1265" s="158"/>
      <c r="E1265" s="229"/>
    </row>
    <row r="1266" spans="2:5" s="160" customFormat="1" ht="15" customHeight="1">
      <c r="B1266" s="159"/>
      <c r="C1266" s="159"/>
      <c r="D1266" s="158"/>
      <c r="E1266" s="229"/>
    </row>
    <row r="1267" spans="2:5" s="160" customFormat="1" ht="15" customHeight="1">
      <c r="B1267" s="159"/>
      <c r="C1267" s="159"/>
      <c r="D1267" s="158"/>
      <c r="E1267" s="229"/>
    </row>
    <row r="1268" spans="2:5" s="160" customFormat="1" ht="15" customHeight="1">
      <c r="B1268" s="159"/>
      <c r="C1268" s="159"/>
      <c r="D1268" s="158"/>
      <c r="E1268" s="229"/>
    </row>
    <row r="1269" spans="2:5" s="160" customFormat="1" ht="15" customHeight="1">
      <c r="B1269" s="159"/>
      <c r="C1269" s="159"/>
      <c r="D1269" s="158"/>
      <c r="E1269" s="229"/>
    </row>
    <row r="1270" spans="2:5" s="160" customFormat="1" ht="15" customHeight="1">
      <c r="B1270" s="159"/>
      <c r="C1270" s="159"/>
      <c r="D1270" s="158"/>
      <c r="E1270" s="229"/>
    </row>
    <row r="1271" spans="2:5" s="160" customFormat="1" ht="15" customHeight="1">
      <c r="B1271" s="159"/>
      <c r="C1271" s="159"/>
      <c r="D1271" s="158"/>
      <c r="E1271" s="229"/>
    </row>
    <row r="1272" spans="2:5" s="160" customFormat="1" ht="15" customHeight="1">
      <c r="B1272" s="159"/>
      <c r="C1272" s="159"/>
      <c r="D1272" s="158"/>
      <c r="E1272" s="229"/>
    </row>
    <row r="1273" spans="2:5" s="160" customFormat="1" ht="15" customHeight="1">
      <c r="B1273" s="159"/>
      <c r="C1273" s="159"/>
      <c r="D1273" s="158"/>
      <c r="E1273" s="229"/>
    </row>
    <row r="1274" spans="2:5" s="160" customFormat="1" ht="15" customHeight="1">
      <c r="B1274" s="159"/>
      <c r="C1274" s="159"/>
      <c r="D1274" s="158"/>
      <c r="E1274" s="229"/>
    </row>
    <row r="1275" spans="2:5" s="160" customFormat="1" ht="15" customHeight="1">
      <c r="B1275" s="159"/>
      <c r="C1275" s="159"/>
      <c r="D1275" s="158"/>
      <c r="E1275" s="229"/>
    </row>
    <row r="1276" spans="2:5" s="160" customFormat="1" ht="15" customHeight="1">
      <c r="B1276" s="159"/>
      <c r="C1276" s="159"/>
      <c r="D1276" s="158"/>
      <c r="E1276" s="229"/>
    </row>
    <row r="1277" spans="2:5" s="160" customFormat="1" ht="15" customHeight="1">
      <c r="B1277" s="159"/>
      <c r="C1277" s="159"/>
      <c r="D1277" s="158"/>
      <c r="E1277" s="229"/>
    </row>
    <row r="1278" spans="2:5" s="160" customFormat="1" ht="15" customHeight="1">
      <c r="B1278" s="159"/>
      <c r="C1278" s="159"/>
      <c r="D1278" s="158"/>
      <c r="E1278" s="229"/>
    </row>
    <row r="1279" spans="2:5" s="160" customFormat="1" ht="15" customHeight="1">
      <c r="B1279" s="159"/>
      <c r="C1279" s="159"/>
      <c r="D1279" s="158"/>
      <c r="E1279" s="229"/>
    </row>
    <row r="1280" spans="2:5" s="160" customFormat="1" ht="15" customHeight="1">
      <c r="B1280" s="159"/>
      <c r="C1280" s="159"/>
      <c r="D1280" s="158"/>
      <c r="E1280" s="229"/>
    </row>
    <row r="1281" spans="2:5" s="160" customFormat="1" ht="15" customHeight="1">
      <c r="B1281" s="159"/>
      <c r="C1281" s="159"/>
      <c r="D1281" s="158"/>
      <c r="E1281" s="229"/>
    </row>
    <row r="1282" spans="2:5" s="160" customFormat="1" ht="15" customHeight="1">
      <c r="B1282" s="159"/>
      <c r="C1282" s="159"/>
      <c r="D1282" s="158"/>
      <c r="E1282" s="229"/>
    </row>
    <row r="1283" spans="2:5" s="160" customFormat="1" ht="15" customHeight="1">
      <c r="B1283" s="159"/>
      <c r="C1283" s="159"/>
      <c r="D1283" s="158"/>
      <c r="E1283" s="229"/>
    </row>
    <row r="1284" spans="2:5" s="160" customFormat="1" ht="15" customHeight="1">
      <c r="B1284" s="159"/>
      <c r="C1284" s="159"/>
      <c r="D1284" s="158"/>
      <c r="E1284" s="229"/>
    </row>
    <row r="1285" spans="2:5" s="160" customFormat="1" ht="15" customHeight="1">
      <c r="B1285" s="159"/>
      <c r="C1285" s="159"/>
      <c r="D1285" s="158"/>
      <c r="E1285" s="229"/>
    </row>
    <row r="1286" spans="2:5" s="160" customFormat="1" ht="15" customHeight="1">
      <c r="B1286" s="159"/>
      <c r="C1286" s="159"/>
      <c r="D1286" s="158"/>
      <c r="E1286" s="229"/>
    </row>
    <row r="1287" spans="2:5" s="160" customFormat="1" ht="15" customHeight="1">
      <c r="B1287" s="159"/>
      <c r="C1287" s="159"/>
      <c r="D1287" s="158"/>
      <c r="E1287" s="229"/>
    </row>
    <row r="1288" spans="2:5" s="160" customFormat="1" ht="15" customHeight="1">
      <c r="B1288" s="159"/>
      <c r="C1288" s="159"/>
      <c r="D1288" s="158"/>
      <c r="E1288" s="229"/>
    </row>
    <row r="1289" spans="2:5" s="160" customFormat="1" ht="15" customHeight="1">
      <c r="B1289" s="159"/>
      <c r="C1289" s="159"/>
      <c r="D1289" s="158"/>
      <c r="E1289" s="229"/>
    </row>
    <row r="1290" spans="2:5" s="160" customFormat="1" ht="15" customHeight="1">
      <c r="B1290" s="159"/>
      <c r="C1290" s="159"/>
      <c r="D1290" s="158"/>
      <c r="E1290" s="229"/>
    </row>
    <row r="1291" spans="2:5" s="160" customFormat="1" ht="15" customHeight="1">
      <c r="B1291" s="159"/>
      <c r="C1291" s="159"/>
      <c r="D1291" s="158"/>
      <c r="E1291" s="229"/>
    </row>
    <row r="1292" spans="2:5" s="160" customFormat="1" ht="15" customHeight="1">
      <c r="B1292" s="159"/>
      <c r="C1292" s="159"/>
      <c r="D1292" s="158"/>
      <c r="E1292" s="229"/>
    </row>
    <row r="1293" spans="2:5" s="160" customFormat="1" ht="15" customHeight="1">
      <c r="B1293" s="159"/>
      <c r="C1293" s="159"/>
      <c r="D1293" s="158"/>
      <c r="E1293" s="229"/>
    </row>
    <row r="1294" spans="2:5" s="160" customFormat="1" ht="15" customHeight="1">
      <c r="B1294" s="159"/>
      <c r="C1294" s="159"/>
      <c r="D1294" s="158"/>
      <c r="E1294" s="229"/>
    </row>
    <row r="1295" spans="2:5" s="160" customFormat="1" ht="15" customHeight="1">
      <c r="B1295" s="159"/>
      <c r="C1295" s="159"/>
      <c r="D1295" s="158"/>
      <c r="E1295" s="229"/>
    </row>
    <row r="1296" spans="2:5" s="160" customFormat="1" ht="15" customHeight="1">
      <c r="B1296" s="159"/>
      <c r="C1296" s="159"/>
      <c r="D1296" s="158"/>
      <c r="E1296" s="229"/>
    </row>
    <row r="1297" spans="2:5" s="160" customFormat="1" ht="15" customHeight="1">
      <c r="B1297" s="159"/>
      <c r="C1297" s="159"/>
      <c r="D1297" s="158"/>
      <c r="E1297" s="229"/>
    </row>
    <row r="1298" spans="2:5" s="160" customFormat="1" ht="15" customHeight="1">
      <c r="B1298" s="159"/>
      <c r="C1298" s="159"/>
      <c r="D1298" s="158"/>
      <c r="E1298" s="229"/>
    </row>
    <row r="1299" spans="2:5" s="160" customFormat="1" ht="15" customHeight="1">
      <c r="B1299" s="159"/>
      <c r="C1299" s="159"/>
      <c r="D1299" s="158"/>
      <c r="E1299" s="229"/>
    </row>
    <row r="1300" spans="2:5" s="160" customFormat="1" ht="15" customHeight="1">
      <c r="B1300" s="159"/>
      <c r="C1300" s="159"/>
      <c r="D1300" s="158"/>
      <c r="E1300" s="229"/>
    </row>
    <row r="1301" spans="2:5" s="160" customFormat="1" ht="15" customHeight="1">
      <c r="B1301" s="159"/>
      <c r="C1301" s="159"/>
      <c r="D1301" s="158"/>
      <c r="E1301" s="229"/>
    </row>
    <row r="1302" spans="2:5" s="160" customFormat="1" ht="15" customHeight="1">
      <c r="B1302" s="159"/>
      <c r="C1302" s="159"/>
      <c r="D1302" s="158"/>
      <c r="E1302" s="229"/>
    </row>
    <row r="1303" spans="2:5" s="160" customFormat="1" ht="15" customHeight="1">
      <c r="B1303" s="159"/>
      <c r="C1303" s="159"/>
      <c r="D1303" s="158"/>
      <c r="E1303" s="229"/>
    </row>
    <row r="1304" spans="2:5" s="160" customFormat="1" ht="15" customHeight="1">
      <c r="B1304" s="159"/>
      <c r="C1304" s="159"/>
      <c r="D1304" s="158"/>
      <c r="E1304" s="229"/>
    </row>
    <row r="1305" spans="2:5" s="160" customFormat="1" ht="15" customHeight="1">
      <c r="B1305" s="159"/>
      <c r="C1305" s="159"/>
      <c r="D1305" s="158"/>
      <c r="E1305" s="229"/>
    </row>
    <row r="1306" spans="2:5" s="160" customFormat="1" ht="15" customHeight="1">
      <c r="B1306" s="159"/>
      <c r="C1306" s="159"/>
      <c r="D1306" s="158"/>
      <c r="E1306" s="229"/>
    </row>
    <row r="1307" spans="2:5" s="160" customFormat="1" ht="15" customHeight="1">
      <c r="B1307" s="159"/>
      <c r="C1307" s="159"/>
      <c r="D1307" s="158"/>
      <c r="E1307" s="229"/>
    </row>
    <row r="1308" spans="2:5" s="160" customFormat="1" ht="15" customHeight="1">
      <c r="B1308" s="159"/>
      <c r="C1308" s="159"/>
      <c r="D1308" s="158"/>
      <c r="E1308" s="229"/>
    </row>
    <row r="1309" spans="2:5" s="160" customFormat="1" ht="15" customHeight="1">
      <c r="B1309" s="159"/>
      <c r="C1309" s="159"/>
      <c r="D1309" s="158"/>
      <c r="E1309" s="229"/>
    </row>
    <row r="1310" spans="2:5" s="160" customFormat="1" ht="15" customHeight="1">
      <c r="B1310" s="159"/>
      <c r="C1310" s="159"/>
      <c r="D1310" s="158"/>
      <c r="E1310" s="229"/>
    </row>
    <row r="1311" spans="2:5" s="160" customFormat="1" ht="15" customHeight="1">
      <c r="B1311" s="159"/>
      <c r="C1311" s="159"/>
      <c r="D1311" s="158"/>
      <c r="E1311" s="229"/>
    </row>
    <row r="1312" spans="2:5" s="160" customFormat="1" ht="15" customHeight="1">
      <c r="B1312" s="159"/>
      <c r="C1312" s="159"/>
      <c r="D1312" s="158"/>
      <c r="E1312" s="229"/>
    </row>
    <row r="1313" spans="2:5" s="160" customFormat="1" ht="15" customHeight="1">
      <c r="B1313" s="159"/>
      <c r="C1313" s="159"/>
      <c r="D1313" s="158"/>
      <c r="E1313" s="229"/>
    </row>
    <row r="1314" spans="2:5" s="160" customFormat="1" ht="15" customHeight="1">
      <c r="B1314" s="159"/>
      <c r="C1314" s="159"/>
      <c r="D1314" s="158"/>
      <c r="E1314" s="229"/>
    </row>
    <row r="1315" spans="2:5" s="160" customFormat="1" ht="15" customHeight="1">
      <c r="B1315" s="159"/>
      <c r="C1315" s="159"/>
      <c r="D1315" s="158"/>
      <c r="E1315" s="229"/>
    </row>
    <row r="1316" spans="2:5" s="160" customFormat="1" ht="15" customHeight="1">
      <c r="B1316" s="159"/>
      <c r="C1316" s="159"/>
      <c r="D1316" s="158"/>
      <c r="E1316" s="229"/>
    </row>
    <row r="1317" spans="2:5" s="160" customFormat="1" ht="15" customHeight="1">
      <c r="B1317" s="159"/>
      <c r="C1317" s="159"/>
      <c r="D1317" s="158"/>
      <c r="E1317" s="229"/>
    </row>
    <row r="1318" spans="2:5" s="160" customFormat="1" ht="15" customHeight="1">
      <c r="B1318" s="159"/>
      <c r="C1318" s="159"/>
      <c r="D1318" s="158"/>
      <c r="E1318" s="229"/>
    </row>
    <row r="1319" spans="2:5" s="160" customFormat="1" ht="15" customHeight="1">
      <c r="B1319" s="159"/>
      <c r="C1319" s="159"/>
      <c r="D1319" s="158"/>
      <c r="E1319" s="229"/>
    </row>
    <row r="1320" spans="2:5" s="160" customFormat="1" ht="15" customHeight="1">
      <c r="B1320" s="159"/>
      <c r="C1320" s="159"/>
      <c r="D1320" s="158"/>
      <c r="E1320" s="229"/>
    </row>
    <row r="1321" spans="2:5" s="160" customFormat="1" ht="15" customHeight="1">
      <c r="B1321" s="159"/>
      <c r="C1321" s="159"/>
      <c r="D1321" s="158"/>
      <c r="E1321" s="229"/>
    </row>
    <row r="1322" spans="2:5" s="160" customFormat="1" ht="15" customHeight="1">
      <c r="B1322" s="159"/>
      <c r="C1322" s="159"/>
      <c r="D1322" s="158"/>
      <c r="E1322" s="229"/>
    </row>
    <row r="1323" spans="2:5" s="160" customFormat="1" ht="15" customHeight="1">
      <c r="B1323" s="159"/>
      <c r="C1323" s="159"/>
      <c r="D1323" s="158"/>
      <c r="E1323" s="229"/>
    </row>
    <row r="1324" spans="2:5" s="160" customFormat="1" ht="15" customHeight="1">
      <c r="B1324" s="159"/>
      <c r="C1324" s="159"/>
      <c r="D1324" s="158"/>
      <c r="E1324" s="229"/>
    </row>
    <row r="1325" spans="2:5" s="160" customFormat="1" ht="15" customHeight="1">
      <c r="B1325" s="159"/>
      <c r="C1325" s="159"/>
      <c r="D1325" s="158"/>
      <c r="E1325" s="229"/>
    </row>
    <row r="1326" spans="2:5" s="160" customFormat="1" ht="15" customHeight="1">
      <c r="B1326" s="159"/>
      <c r="C1326" s="159"/>
      <c r="D1326" s="158"/>
      <c r="E1326" s="229"/>
    </row>
    <row r="1327" spans="2:5" s="160" customFormat="1" ht="15" customHeight="1">
      <c r="B1327" s="159"/>
      <c r="C1327" s="159"/>
      <c r="D1327" s="158"/>
      <c r="E1327" s="229"/>
    </row>
    <row r="1328" spans="2:5" s="160" customFormat="1" ht="15" customHeight="1">
      <c r="B1328" s="159"/>
      <c r="C1328" s="159"/>
      <c r="D1328" s="158"/>
      <c r="E1328" s="229"/>
    </row>
    <row r="1329" spans="2:5" s="160" customFormat="1" ht="15" customHeight="1">
      <c r="B1329" s="159"/>
      <c r="C1329" s="159"/>
      <c r="D1329" s="158"/>
      <c r="E1329" s="229"/>
    </row>
    <row r="1330" spans="2:5" s="160" customFormat="1" ht="15" customHeight="1">
      <c r="B1330" s="159"/>
      <c r="C1330" s="159"/>
      <c r="D1330" s="158"/>
      <c r="E1330" s="229"/>
    </row>
    <row r="1331" spans="2:5" s="160" customFormat="1" ht="15" customHeight="1">
      <c r="B1331" s="159"/>
      <c r="C1331" s="159"/>
      <c r="D1331" s="158"/>
      <c r="E1331" s="229"/>
    </row>
    <row r="1332" spans="2:5" s="160" customFormat="1" ht="15" customHeight="1">
      <c r="B1332" s="159"/>
      <c r="C1332" s="159"/>
      <c r="D1332" s="158"/>
      <c r="E1332" s="229"/>
    </row>
    <row r="1333" spans="2:5" s="160" customFormat="1" ht="15" customHeight="1">
      <c r="B1333" s="159"/>
      <c r="C1333" s="159"/>
      <c r="D1333" s="158"/>
      <c r="E1333" s="229"/>
    </row>
    <row r="1334" spans="2:5" s="160" customFormat="1" ht="15" customHeight="1">
      <c r="B1334" s="159"/>
      <c r="C1334" s="159"/>
      <c r="D1334" s="158"/>
      <c r="E1334" s="229"/>
    </row>
    <row r="1335" spans="2:5" s="160" customFormat="1" ht="15" customHeight="1">
      <c r="B1335" s="159"/>
      <c r="C1335" s="159"/>
      <c r="D1335" s="158"/>
      <c r="E1335" s="229"/>
    </row>
    <row r="1336" spans="2:5" s="160" customFormat="1" ht="15" customHeight="1">
      <c r="B1336" s="159"/>
      <c r="C1336" s="159"/>
      <c r="D1336" s="158"/>
      <c r="E1336" s="229"/>
    </row>
    <row r="1337" spans="2:5" s="160" customFormat="1" ht="15" customHeight="1">
      <c r="B1337" s="159"/>
      <c r="C1337" s="159"/>
      <c r="D1337" s="158"/>
      <c r="E1337" s="229"/>
    </row>
    <row r="1338" spans="2:5" s="160" customFormat="1" ht="15" customHeight="1">
      <c r="B1338" s="159"/>
      <c r="C1338" s="159"/>
      <c r="D1338" s="158"/>
      <c r="E1338" s="229"/>
    </row>
    <row r="1339" spans="2:5" s="160" customFormat="1" ht="15" customHeight="1">
      <c r="B1339" s="159"/>
      <c r="C1339" s="159"/>
      <c r="D1339" s="158"/>
      <c r="E1339" s="229"/>
    </row>
    <row r="1340" spans="2:5" s="160" customFormat="1" ht="15" customHeight="1">
      <c r="B1340" s="159"/>
      <c r="C1340" s="159"/>
      <c r="D1340" s="158"/>
      <c r="E1340" s="229"/>
    </row>
    <row r="1341" spans="2:5" s="160" customFormat="1" ht="15" customHeight="1">
      <c r="B1341" s="159"/>
      <c r="C1341" s="159"/>
      <c r="D1341" s="158"/>
      <c r="E1341" s="229"/>
    </row>
    <row r="1342" spans="2:5" s="160" customFormat="1" ht="15" customHeight="1">
      <c r="B1342" s="159"/>
      <c r="C1342" s="159"/>
      <c r="D1342" s="158"/>
      <c r="E1342" s="229"/>
    </row>
    <row r="1343" spans="2:5" s="160" customFormat="1" ht="15" customHeight="1">
      <c r="B1343" s="159"/>
      <c r="C1343" s="159"/>
      <c r="D1343" s="158"/>
      <c r="E1343" s="229"/>
    </row>
    <row r="1344" spans="2:5" s="160" customFormat="1" ht="15" customHeight="1">
      <c r="B1344" s="159"/>
      <c r="C1344" s="159"/>
      <c r="D1344" s="158"/>
      <c r="E1344" s="229"/>
    </row>
    <row r="1345" spans="2:5" s="160" customFormat="1" ht="15" customHeight="1">
      <c r="B1345" s="159"/>
      <c r="C1345" s="159"/>
      <c r="D1345" s="158"/>
      <c r="E1345" s="229"/>
    </row>
    <row r="1346" spans="2:5" s="160" customFormat="1" ht="15" customHeight="1">
      <c r="B1346" s="159"/>
      <c r="C1346" s="159"/>
      <c r="D1346" s="158"/>
      <c r="E1346" s="229"/>
    </row>
    <row r="1347" spans="2:5" s="160" customFormat="1" ht="15" customHeight="1">
      <c r="B1347" s="159"/>
      <c r="C1347" s="159"/>
      <c r="D1347" s="158"/>
      <c r="E1347" s="229"/>
    </row>
    <row r="1348" spans="2:5" s="160" customFormat="1" ht="15" customHeight="1">
      <c r="B1348" s="159"/>
      <c r="C1348" s="159"/>
      <c r="D1348" s="158"/>
      <c r="E1348" s="229"/>
    </row>
    <row r="1349" spans="2:5" s="160" customFormat="1" ht="15" customHeight="1">
      <c r="B1349" s="159"/>
      <c r="C1349" s="159"/>
      <c r="D1349" s="158"/>
      <c r="E1349" s="229"/>
    </row>
    <row r="1350" spans="2:5" s="160" customFormat="1" ht="15" customHeight="1">
      <c r="B1350" s="159"/>
      <c r="C1350" s="159"/>
      <c r="D1350" s="158"/>
      <c r="E1350" s="229"/>
    </row>
    <row r="1351" spans="2:5" s="160" customFormat="1" ht="15" customHeight="1">
      <c r="B1351" s="159"/>
      <c r="C1351" s="159"/>
      <c r="D1351" s="158"/>
      <c r="E1351" s="229"/>
    </row>
    <row r="1352" spans="2:5" s="160" customFormat="1" ht="15" customHeight="1">
      <c r="B1352" s="159"/>
      <c r="C1352" s="159"/>
      <c r="D1352" s="158"/>
      <c r="E1352" s="229"/>
    </row>
    <row r="1353" spans="2:5" s="160" customFormat="1" ht="15" customHeight="1">
      <c r="B1353" s="159"/>
      <c r="C1353" s="159"/>
      <c r="D1353" s="158"/>
      <c r="E1353" s="229"/>
    </row>
    <row r="1354" spans="2:5" s="160" customFormat="1" ht="15" customHeight="1">
      <c r="B1354" s="159"/>
      <c r="C1354" s="159"/>
      <c r="D1354" s="158"/>
      <c r="E1354" s="229"/>
    </row>
    <row r="1355" spans="2:5" s="160" customFormat="1" ht="15" customHeight="1">
      <c r="B1355" s="159"/>
      <c r="C1355" s="159"/>
      <c r="D1355" s="158"/>
      <c r="E1355" s="229"/>
    </row>
    <row r="1356" spans="2:5" s="160" customFormat="1" ht="15" customHeight="1">
      <c r="B1356" s="159"/>
      <c r="C1356" s="159"/>
      <c r="D1356" s="158"/>
      <c r="E1356" s="229"/>
    </row>
    <row r="1357" spans="2:5" s="160" customFormat="1" ht="15" customHeight="1">
      <c r="B1357" s="159"/>
      <c r="C1357" s="159"/>
      <c r="D1357" s="158"/>
      <c r="E1357" s="229"/>
    </row>
    <row r="1358" spans="2:5" s="160" customFormat="1" ht="15" customHeight="1">
      <c r="B1358" s="159"/>
      <c r="C1358" s="159"/>
      <c r="D1358" s="158"/>
      <c r="E1358" s="229"/>
    </row>
    <row r="1359" spans="2:5" s="160" customFormat="1" ht="15" customHeight="1">
      <c r="B1359" s="159"/>
      <c r="C1359" s="159"/>
      <c r="D1359" s="158"/>
      <c r="E1359" s="229"/>
    </row>
    <row r="1360" spans="2:5" s="160" customFormat="1" ht="15" customHeight="1">
      <c r="B1360" s="159"/>
      <c r="C1360" s="159"/>
      <c r="D1360" s="158"/>
      <c r="E1360" s="229"/>
    </row>
    <row r="1361" spans="2:5" s="160" customFormat="1" ht="15" customHeight="1">
      <c r="B1361" s="159"/>
      <c r="C1361" s="159"/>
      <c r="D1361" s="158"/>
      <c r="E1361" s="229"/>
    </row>
    <row r="1362" spans="2:5" s="160" customFormat="1" ht="15" customHeight="1">
      <c r="B1362" s="159"/>
      <c r="C1362" s="159"/>
      <c r="D1362" s="158"/>
      <c r="E1362" s="229"/>
    </row>
    <row r="1363" spans="2:5" s="160" customFormat="1" ht="15" customHeight="1">
      <c r="B1363" s="159"/>
      <c r="C1363" s="159"/>
      <c r="D1363" s="158"/>
      <c r="E1363" s="229"/>
    </row>
    <row r="1364" spans="2:5" s="160" customFormat="1" ht="15" customHeight="1">
      <c r="B1364" s="159"/>
      <c r="C1364" s="159"/>
      <c r="D1364" s="158"/>
      <c r="E1364" s="229"/>
    </row>
    <row r="1365" spans="2:5" s="160" customFormat="1" ht="15" customHeight="1">
      <c r="B1365" s="159"/>
      <c r="C1365" s="159"/>
      <c r="D1365" s="158"/>
      <c r="E1365" s="229"/>
    </row>
    <row r="1366" spans="2:5" s="160" customFormat="1" ht="15" customHeight="1">
      <c r="B1366" s="159"/>
      <c r="C1366" s="159"/>
      <c r="D1366" s="158"/>
      <c r="E1366" s="229"/>
    </row>
    <row r="1367" spans="2:5" s="160" customFormat="1" ht="15" customHeight="1">
      <c r="B1367" s="159"/>
      <c r="C1367" s="159"/>
      <c r="D1367" s="158"/>
      <c r="E1367" s="229"/>
    </row>
    <row r="1368" spans="2:5" s="160" customFormat="1" ht="15" customHeight="1">
      <c r="B1368" s="159"/>
      <c r="C1368" s="159"/>
      <c r="D1368" s="158"/>
      <c r="E1368" s="229"/>
    </row>
    <row r="1369" spans="2:5" s="160" customFormat="1" ht="15" customHeight="1">
      <c r="B1369" s="159"/>
      <c r="C1369" s="159"/>
      <c r="D1369" s="158"/>
      <c r="E1369" s="229"/>
    </row>
    <row r="1370" spans="2:5" s="160" customFormat="1" ht="15" customHeight="1">
      <c r="B1370" s="159"/>
      <c r="C1370" s="159"/>
      <c r="D1370" s="158"/>
      <c r="E1370" s="229"/>
    </row>
    <row r="1371" spans="2:5" s="160" customFormat="1" ht="15" customHeight="1">
      <c r="B1371" s="159"/>
      <c r="C1371" s="159"/>
      <c r="D1371" s="158"/>
      <c r="E1371" s="229"/>
    </row>
    <row r="1372" spans="2:5" s="160" customFormat="1" ht="15" customHeight="1">
      <c r="B1372" s="159"/>
      <c r="C1372" s="159"/>
      <c r="D1372" s="158"/>
      <c r="E1372" s="229"/>
    </row>
    <row r="1373" spans="2:5" s="160" customFormat="1" ht="15" customHeight="1">
      <c r="B1373" s="159"/>
      <c r="C1373" s="159"/>
      <c r="D1373" s="158"/>
      <c r="E1373" s="229"/>
    </row>
    <row r="1374" spans="2:5" s="160" customFormat="1" ht="15" customHeight="1">
      <c r="B1374" s="159"/>
      <c r="C1374" s="159"/>
      <c r="D1374" s="158"/>
      <c r="E1374" s="229"/>
    </row>
    <row r="1375" spans="2:5" s="160" customFormat="1" ht="15" customHeight="1">
      <c r="B1375" s="159"/>
      <c r="C1375" s="159"/>
      <c r="D1375" s="158"/>
      <c r="E1375" s="229"/>
    </row>
    <row r="1376" spans="2:5" s="160" customFormat="1" ht="15" customHeight="1">
      <c r="B1376" s="159"/>
      <c r="C1376" s="159"/>
      <c r="D1376" s="158"/>
      <c r="E1376" s="229"/>
    </row>
    <row r="1377" spans="2:5" s="160" customFormat="1" ht="15" customHeight="1">
      <c r="B1377" s="159"/>
      <c r="C1377" s="159"/>
      <c r="D1377" s="158"/>
      <c r="E1377" s="229"/>
    </row>
    <row r="1378" spans="2:5" s="160" customFormat="1" ht="15" customHeight="1">
      <c r="B1378" s="159"/>
      <c r="C1378" s="159"/>
      <c r="D1378" s="158"/>
      <c r="E1378" s="229"/>
    </row>
    <row r="1379" spans="2:5" s="160" customFormat="1" ht="15" customHeight="1">
      <c r="B1379" s="159"/>
      <c r="C1379" s="159"/>
      <c r="D1379" s="158"/>
      <c r="E1379" s="229"/>
    </row>
    <row r="1380" spans="2:5" s="160" customFormat="1" ht="15" customHeight="1">
      <c r="B1380" s="159"/>
      <c r="C1380" s="159"/>
      <c r="D1380" s="158"/>
      <c r="E1380" s="229"/>
    </row>
    <row r="1381" spans="2:5" s="160" customFormat="1" ht="15" customHeight="1">
      <c r="B1381" s="159"/>
      <c r="C1381" s="159"/>
      <c r="D1381" s="158"/>
      <c r="E1381" s="229"/>
    </row>
    <row r="1382" spans="2:5" s="160" customFormat="1" ht="15" customHeight="1">
      <c r="B1382" s="159"/>
      <c r="C1382" s="159"/>
      <c r="D1382" s="158"/>
      <c r="E1382" s="229"/>
    </row>
    <row r="1383" spans="2:5" s="160" customFormat="1" ht="15" customHeight="1">
      <c r="B1383" s="159"/>
      <c r="C1383" s="159"/>
      <c r="D1383" s="158"/>
      <c r="E1383" s="229"/>
    </row>
    <row r="1384" spans="2:5" s="160" customFormat="1" ht="15" customHeight="1">
      <c r="B1384" s="159"/>
      <c r="C1384" s="159"/>
      <c r="D1384" s="158"/>
      <c r="E1384" s="229"/>
    </row>
    <row r="1385" spans="2:5" s="160" customFormat="1" ht="15" customHeight="1">
      <c r="B1385" s="159"/>
      <c r="C1385" s="159"/>
      <c r="D1385" s="158"/>
      <c r="E1385" s="229"/>
    </row>
    <row r="1386" spans="2:5" s="160" customFormat="1" ht="15" customHeight="1">
      <c r="B1386" s="159"/>
      <c r="C1386" s="159"/>
      <c r="D1386" s="158"/>
      <c r="E1386" s="229"/>
    </row>
    <row r="1387" spans="2:5" s="160" customFormat="1" ht="15" customHeight="1">
      <c r="B1387" s="159"/>
      <c r="C1387" s="159"/>
      <c r="D1387" s="158"/>
      <c r="E1387" s="229"/>
    </row>
    <row r="1388" spans="2:5" s="160" customFormat="1" ht="15" customHeight="1">
      <c r="B1388" s="159"/>
      <c r="C1388" s="159"/>
      <c r="D1388" s="158"/>
      <c r="E1388" s="229"/>
    </row>
    <row r="1389" spans="2:5" s="160" customFormat="1" ht="15" customHeight="1">
      <c r="B1389" s="159"/>
      <c r="C1389" s="159"/>
      <c r="D1389" s="158"/>
      <c r="E1389" s="229"/>
    </row>
    <row r="1390" spans="2:5" s="160" customFormat="1" ht="15" customHeight="1">
      <c r="B1390" s="159"/>
      <c r="C1390" s="159"/>
      <c r="D1390" s="158"/>
      <c r="E1390" s="229"/>
    </row>
    <row r="1391" spans="2:5" s="160" customFormat="1" ht="15" customHeight="1">
      <c r="B1391" s="159"/>
      <c r="C1391" s="159"/>
      <c r="D1391" s="158"/>
      <c r="E1391" s="229"/>
    </row>
    <row r="1392" spans="2:5" s="160" customFormat="1" ht="15" customHeight="1">
      <c r="B1392" s="159"/>
      <c r="C1392" s="159"/>
      <c r="D1392" s="158"/>
      <c r="E1392" s="229"/>
    </row>
    <row r="1393" spans="2:5" s="160" customFormat="1" ht="15" customHeight="1">
      <c r="B1393" s="159"/>
      <c r="C1393" s="159"/>
      <c r="D1393" s="158"/>
      <c r="E1393" s="229"/>
    </row>
    <row r="1394" spans="2:5" s="160" customFormat="1" ht="15" customHeight="1">
      <c r="B1394" s="159"/>
      <c r="C1394" s="159"/>
      <c r="D1394" s="158"/>
      <c r="E1394" s="229"/>
    </row>
    <row r="1395" spans="2:5" s="160" customFormat="1" ht="15" customHeight="1">
      <c r="B1395" s="159"/>
      <c r="C1395" s="159"/>
      <c r="D1395" s="158"/>
      <c r="E1395" s="229"/>
    </row>
    <row r="1396" spans="2:5" s="160" customFormat="1" ht="15" customHeight="1">
      <c r="B1396" s="159"/>
      <c r="C1396" s="159"/>
      <c r="D1396" s="158"/>
      <c r="E1396" s="229"/>
    </row>
    <row r="1397" spans="2:5" s="160" customFormat="1" ht="15" customHeight="1">
      <c r="B1397" s="159"/>
      <c r="C1397" s="159"/>
      <c r="D1397" s="158"/>
      <c r="E1397" s="229"/>
    </row>
    <row r="1398" spans="2:5" s="160" customFormat="1" ht="15" customHeight="1">
      <c r="B1398" s="159"/>
      <c r="C1398" s="159"/>
      <c r="D1398" s="158"/>
      <c r="E1398" s="229"/>
    </row>
    <row r="1399" spans="2:5" s="160" customFormat="1" ht="15" customHeight="1">
      <c r="B1399" s="159"/>
      <c r="C1399" s="159"/>
      <c r="D1399" s="158"/>
      <c r="E1399" s="229"/>
    </row>
    <row r="1400" spans="2:5" s="160" customFormat="1" ht="15" customHeight="1">
      <c r="B1400" s="159"/>
      <c r="C1400" s="159"/>
      <c r="D1400" s="158"/>
      <c r="E1400" s="229"/>
    </row>
    <row r="1401" spans="2:5" s="160" customFormat="1" ht="15" customHeight="1">
      <c r="B1401" s="159"/>
      <c r="C1401" s="159"/>
      <c r="D1401" s="158"/>
      <c r="E1401" s="229"/>
    </row>
    <row r="1402" spans="2:5" s="160" customFormat="1" ht="15" customHeight="1">
      <c r="B1402" s="159"/>
      <c r="C1402" s="159"/>
      <c r="D1402" s="158"/>
      <c r="E1402" s="229"/>
    </row>
    <row r="1403" spans="2:5" s="160" customFormat="1" ht="15" customHeight="1">
      <c r="B1403" s="159"/>
      <c r="C1403" s="159"/>
      <c r="D1403" s="158"/>
      <c r="E1403" s="229"/>
    </row>
    <row r="1404" spans="2:5" s="160" customFormat="1" ht="15" customHeight="1">
      <c r="B1404" s="159"/>
      <c r="C1404" s="159"/>
      <c r="D1404" s="158"/>
      <c r="E1404" s="229"/>
    </row>
    <row r="1405" spans="2:5" s="160" customFormat="1" ht="15" customHeight="1">
      <c r="B1405" s="159"/>
      <c r="C1405" s="159"/>
      <c r="D1405" s="158"/>
      <c r="E1405" s="229"/>
    </row>
    <row r="1406" spans="2:5" s="160" customFormat="1" ht="15" customHeight="1">
      <c r="B1406" s="159"/>
      <c r="C1406" s="159"/>
      <c r="D1406" s="158"/>
      <c r="E1406" s="229"/>
    </row>
    <row r="1407" spans="2:5" s="160" customFormat="1" ht="15" customHeight="1">
      <c r="B1407" s="159"/>
      <c r="C1407" s="159"/>
      <c r="D1407" s="158"/>
      <c r="E1407" s="229"/>
    </row>
    <row r="1408" spans="2:5" s="160" customFormat="1" ht="15" customHeight="1">
      <c r="B1408" s="159"/>
      <c r="C1408" s="159"/>
      <c r="D1408" s="158"/>
      <c r="E1408" s="229"/>
    </row>
    <row r="1409" spans="2:5" s="160" customFormat="1" ht="15" customHeight="1">
      <c r="B1409" s="159"/>
      <c r="C1409" s="159"/>
      <c r="D1409" s="158"/>
      <c r="E1409" s="229"/>
    </row>
    <row r="1410" spans="2:5" s="160" customFormat="1" ht="15" customHeight="1">
      <c r="B1410" s="159"/>
      <c r="C1410" s="159"/>
      <c r="D1410" s="158"/>
      <c r="E1410" s="229"/>
    </row>
    <row r="1411" spans="2:5" s="160" customFormat="1" ht="15" customHeight="1">
      <c r="B1411" s="159"/>
      <c r="C1411" s="159"/>
      <c r="D1411" s="158"/>
      <c r="E1411" s="229"/>
    </row>
    <row r="1412" spans="2:5" s="160" customFormat="1" ht="15" customHeight="1">
      <c r="B1412" s="159"/>
      <c r="C1412" s="159"/>
      <c r="D1412" s="158"/>
      <c r="E1412" s="229"/>
    </row>
    <row r="1413" spans="2:5" s="160" customFormat="1" ht="15" customHeight="1">
      <c r="B1413" s="159"/>
      <c r="C1413" s="159"/>
      <c r="D1413" s="158"/>
      <c r="E1413" s="229"/>
    </row>
    <row r="1414" spans="2:5" s="160" customFormat="1" ht="15" customHeight="1">
      <c r="B1414" s="159"/>
      <c r="C1414" s="159"/>
      <c r="D1414" s="158"/>
      <c r="E1414" s="229"/>
    </row>
    <row r="1415" spans="2:5" s="160" customFormat="1" ht="15" customHeight="1">
      <c r="B1415" s="159"/>
      <c r="C1415" s="159"/>
      <c r="D1415" s="158"/>
      <c r="E1415" s="229"/>
    </row>
    <row r="1416" spans="2:5" s="160" customFormat="1" ht="15" customHeight="1">
      <c r="B1416" s="159"/>
      <c r="C1416" s="159"/>
      <c r="D1416" s="158"/>
      <c r="E1416" s="229"/>
    </row>
    <row r="1417" spans="2:5" s="160" customFormat="1" ht="15" customHeight="1">
      <c r="B1417" s="159"/>
      <c r="C1417" s="159"/>
      <c r="D1417" s="158"/>
      <c r="E1417" s="229"/>
    </row>
    <row r="1418" spans="2:5" s="160" customFormat="1" ht="15" customHeight="1">
      <c r="B1418" s="159"/>
      <c r="C1418" s="159"/>
      <c r="D1418" s="158"/>
      <c r="E1418" s="229"/>
    </row>
    <row r="1419" spans="2:5" s="160" customFormat="1" ht="15" customHeight="1">
      <c r="B1419" s="159"/>
      <c r="C1419" s="159"/>
      <c r="D1419" s="158"/>
      <c r="E1419" s="229"/>
    </row>
    <row r="1420" spans="2:5" s="160" customFormat="1" ht="15" customHeight="1">
      <c r="B1420" s="159"/>
      <c r="C1420" s="159"/>
      <c r="D1420" s="158"/>
      <c r="E1420" s="229"/>
    </row>
    <row r="1421" spans="2:5" s="160" customFormat="1" ht="15" customHeight="1">
      <c r="B1421" s="159"/>
      <c r="C1421" s="159"/>
      <c r="D1421" s="158"/>
      <c r="E1421" s="229"/>
    </row>
    <row r="1422" spans="2:5" s="160" customFormat="1" ht="15" customHeight="1">
      <c r="B1422" s="159"/>
      <c r="C1422" s="159"/>
      <c r="D1422" s="158"/>
      <c r="E1422" s="229"/>
    </row>
    <row r="1423" spans="2:5" s="160" customFormat="1" ht="15" customHeight="1">
      <c r="B1423" s="159"/>
      <c r="C1423" s="159"/>
      <c r="D1423" s="158"/>
      <c r="E1423" s="229"/>
    </row>
    <row r="1424" spans="2:5" s="160" customFormat="1" ht="15" customHeight="1">
      <c r="B1424" s="159"/>
      <c r="C1424" s="159"/>
      <c r="D1424" s="158"/>
      <c r="E1424" s="229"/>
    </row>
    <row r="1425" spans="2:5" s="160" customFormat="1" ht="15" customHeight="1">
      <c r="B1425" s="159"/>
      <c r="C1425" s="159"/>
      <c r="D1425" s="158"/>
      <c r="E1425" s="229"/>
    </row>
    <row r="1426" spans="2:5" s="160" customFormat="1" ht="15" customHeight="1">
      <c r="B1426" s="159"/>
      <c r="C1426" s="159"/>
      <c r="D1426" s="158"/>
      <c r="E1426" s="229"/>
    </row>
    <row r="1427" spans="2:5" s="160" customFormat="1" ht="15" customHeight="1">
      <c r="B1427" s="159"/>
      <c r="C1427" s="159"/>
      <c r="D1427" s="158"/>
      <c r="E1427" s="229"/>
    </row>
    <row r="1428" spans="2:5" s="160" customFormat="1" ht="15" customHeight="1">
      <c r="B1428" s="159"/>
      <c r="C1428" s="159"/>
      <c r="D1428" s="158"/>
      <c r="E1428" s="229"/>
    </row>
    <row r="1429" spans="2:5" s="160" customFormat="1" ht="15" customHeight="1">
      <c r="B1429" s="159"/>
      <c r="C1429" s="159"/>
      <c r="D1429" s="158"/>
      <c r="E1429" s="229"/>
    </row>
    <row r="1430" spans="2:5" s="160" customFormat="1" ht="15" customHeight="1">
      <c r="B1430" s="159"/>
      <c r="C1430" s="159"/>
      <c r="D1430" s="158"/>
      <c r="E1430" s="229"/>
    </row>
    <row r="1431" spans="2:5" s="160" customFormat="1" ht="15" customHeight="1">
      <c r="B1431" s="159"/>
      <c r="C1431" s="159"/>
      <c r="D1431" s="158"/>
      <c r="E1431" s="229"/>
    </row>
    <row r="1432" spans="2:5" s="160" customFormat="1" ht="15" customHeight="1">
      <c r="B1432" s="159"/>
      <c r="C1432" s="159"/>
      <c r="D1432" s="158"/>
      <c r="E1432" s="229"/>
    </row>
    <row r="1433" spans="2:5" s="160" customFormat="1" ht="15" customHeight="1">
      <c r="B1433" s="159"/>
      <c r="C1433" s="159"/>
      <c r="D1433" s="158"/>
      <c r="E1433" s="229"/>
    </row>
    <row r="1434" spans="2:5" s="160" customFormat="1" ht="15" customHeight="1">
      <c r="B1434" s="159"/>
      <c r="C1434" s="159"/>
      <c r="D1434" s="158"/>
      <c r="E1434" s="229"/>
    </row>
    <row r="1435" spans="2:5" s="160" customFormat="1" ht="15" customHeight="1">
      <c r="B1435" s="159"/>
      <c r="C1435" s="159"/>
      <c r="D1435" s="158"/>
      <c r="E1435" s="229"/>
    </row>
    <row r="1436" spans="2:5" s="160" customFormat="1" ht="15" customHeight="1">
      <c r="B1436" s="159"/>
      <c r="C1436" s="159"/>
      <c r="D1436" s="158"/>
      <c r="E1436" s="229"/>
    </row>
    <row r="1437" spans="2:5" s="160" customFormat="1" ht="15" customHeight="1">
      <c r="B1437" s="159"/>
      <c r="C1437" s="159"/>
      <c r="D1437" s="158"/>
      <c r="E1437" s="229"/>
    </row>
    <row r="1438" spans="2:5" s="160" customFormat="1" ht="15" customHeight="1">
      <c r="B1438" s="159"/>
      <c r="C1438" s="159"/>
      <c r="D1438" s="158"/>
      <c r="E1438" s="229"/>
    </row>
    <row r="1439" spans="2:5" s="160" customFormat="1" ht="15" customHeight="1">
      <c r="B1439" s="159"/>
      <c r="C1439" s="159"/>
      <c r="D1439" s="158"/>
      <c r="E1439" s="229"/>
    </row>
    <row r="1440" spans="2:5" s="160" customFormat="1" ht="15" customHeight="1">
      <c r="B1440" s="159"/>
      <c r="C1440" s="159"/>
      <c r="D1440" s="158"/>
      <c r="E1440" s="229"/>
    </row>
    <row r="1441" spans="2:5" s="160" customFormat="1" ht="15" customHeight="1">
      <c r="B1441" s="159"/>
      <c r="C1441" s="159"/>
      <c r="D1441" s="158"/>
      <c r="E1441" s="229"/>
    </row>
    <row r="1442" spans="2:5" s="160" customFormat="1" ht="15" customHeight="1">
      <c r="B1442" s="159"/>
      <c r="C1442" s="159"/>
      <c r="D1442" s="158"/>
      <c r="E1442" s="229"/>
    </row>
    <row r="1443" spans="2:5" s="160" customFormat="1" ht="15" customHeight="1">
      <c r="B1443" s="159"/>
      <c r="C1443" s="159"/>
      <c r="D1443" s="158"/>
      <c r="E1443" s="229"/>
    </row>
    <row r="1444" spans="2:5" s="160" customFormat="1" ht="15" customHeight="1">
      <c r="B1444" s="159"/>
      <c r="C1444" s="159"/>
      <c r="D1444" s="158"/>
      <c r="E1444" s="229"/>
    </row>
    <row r="1445" spans="2:5" s="160" customFormat="1" ht="15" customHeight="1">
      <c r="B1445" s="159"/>
      <c r="C1445" s="159"/>
      <c r="D1445" s="158"/>
      <c r="E1445" s="229"/>
    </row>
    <row r="1446" spans="2:5" s="160" customFormat="1" ht="15" customHeight="1">
      <c r="B1446" s="159"/>
      <c r="C1446" s="159"/>
      <c r="D1446" s="158"/>
      <c r="E1446" s="229"/>
    </row>
    <row r="1447" spans="2:5" s="160" customFormat="1" ht="15" customHeight="1">
      <c r="B1447" s="159"/>
      <c r="C1447" s="159"/>
      <c r="D1447" s="158"/>
      <c r="E1447" s="229"/>
    </row>
    <row r="1448" spans="2:5" s="160" customFormat="1" ht="15" customHeight="1">
      <c r="B1448" s="159"/>
      <c r="C1448" s="159"/>
      <c r="D1448" s="158"/>
      <c r="E1448" s="229"/>
    </row>
    <row r="1449" spans="2:5" s="160" customFormat="1" ht="15" customHeight="1">
      <c r="B1449" s="159"/>
      <c r="C1449" s="159"/>
      <c r="D1449" s="158"/>
      <c r="E1449" s="229"/>
    </row>
    <row r="1450" spans="2:5" s="160" customFormat="1" ht="15" customHeight="1">
      <c r="B1450" s="159"/>
      <c r="C1450" s="159"/>
      <c r="D1450" s="158"/>
      <c r="E1450" s="229"/>
    </row>
    <row r="1451" spans="2:5" s="160" customFormat="1" ht="15" customHeight="1">
      <c r="B1451" s="159"/>
      <c r="C1451" s="159"/>
      <c r="D1451" s="158"/>
      <c r="E1451" s="229"/>
    </row>
    <row r="1452" spans="2:5" s="160" customFormat="1" ht="15" customHeight="1">
      <c r="B1452" s="159"/>
      <c r="C1452" s="159"/>
      <c r="D1452" s="158"/>
      <c r="E1452" s="229"/>
    </row>
    <row r="1453" spans="2:5" s="160" customFormat="1" ht="15" customHeight="1">
      <c r="B1453" s="159"/>
      <c r="C1453" s="159"/>
      <c r="D1453" s="158"/>
      <c r="E1453" s="229"/>
    </row>
    <row r="1454" spans="2:5" s="160" customFormat="1" ht="15" customHeight="1">
      <c r="B1454" s="159"/>
      <c r="C1454" s="159"/>
      <c r="D1454" s="158"/>
      <c r="E1454" s="229"/>
    </row>
    <row r="1455" spans="2:5" s="160" customFormat="1" ht="15" customHeight="1">
      <c r="B1455" s="159"/>
      <c r="C1455" s="159"/>
      <c r="D1455" s="158"/>
      <c r="E1455" s="229"/>
    </row>
    <row r="1456" spans="2:5" s="160" customFormat="1" ht="15" customHeight="1">
      <c r="B1456" s="159"/>
      <c r="C1456" s="159"/>
      <c r="D1456" s="158"/>
      <c r="E1456" s="229"/>
    </row>
    <row r="1457" spans="2:5" s="160" customFormat="1" ht="15" customHeight="1">
      <c r="B1457" s="159"/>
      <c r="C1457" s="159"/>
      <c r="D1457" s="158"/>
      <c r="E1457" s="229"/>
    </row>
    <row r="1458" spans="2:5" s="160" customFormat="1" ht="15" customHeight="1">
      <c r="B1458" s="159"/>
      <c r="C1458" s="159"/>
      <c r="D1458" s="158"/>
      <c r="E1458" s="229"/>
    </row>
    <row r="1459" spans="2:5" s="160" customFormat="1" ht="15" customHeight="1">
      <c r="B1459" s="159"/>
      <c r="C1459" s="159"/>
      <c r="D1459" s="158"/>
      <c r="E1459" s="229"/>
    </row>
    <row r="1460" spans="2:5" s="160" customFormat="1" ht="15" customHeight="1">
      <c r="B1460" s="159"/>
      <c r="C1460" s="159"/>
      <c r="D1460" s="158"/>
      <c r="E1460" s="229"/>
    </row>
    <row r="1461" spans="2:5" s="160" customFormat="1" ht="15" customHeight="1">
      <c r="B1461" s="159"/>
      <c r="C1461" s="159"/>
      <c r="D1461" s="158"/>
      <c r="E1461" s="229"/>
    </row>
    <row r="1462" spans="2:5" s="160" customFormat="1" ht="15" customHeight="1">
      <c r="B1462" s="159"/>
      <c r="C1462" s="159"/>
      <c r="D1462" s="158"/>
      <c r="E1462" s="229"/>
    </row>
    <row r="1463" spans="2:5" s="160" customFormat="1" ht="15" customHeight="1">
      <c r="B1463" s="159"/>
      <c r="C1463" s="159"/>
      <c r="D1463" s="158"/>
      <c r="E1463" s="229"/>
    </row>
    <row r="1464" spans="2:5" s="160" customFormat="1" ht="15" customHeight="1">
      <c r="B1464" s="159"/>
      <c r="C1464" s="159"/>
      <c r="D1464" s="158"/>
      <c r="E1464" s="229"/>
    </row>
    <row r="1465" spans="2:5" s="160" customFormat="1" ht="15" customHeight="1">
      <c r="B1465" s="159"/>
      <c r="C1465" s="159"/>
      <c r="D1465" s="158"/>
      <c r="E1465" s="229"/>
    </row>
    <row r="1466" spans="2:5" s="160" customFormat="1" ht="15" customHeight="1">
      <c r="B1466" s="159"/>
      <c r="C1466" s="159"/>
      <c r="D1466" s="158"/>
      <c r="E1466" s="229"/>
    </row>
    <row r="1467" spans="2:5" s="160" customFormat="1" ht="15" customHeight="1">
      <c r="B1467" s="159"/>
      <c r="C1467" s="159"/>
      <c r="D1467" s="158"/>
      <c r="E1467" s="229"/>
    </row>
    <row r="1468" spans="2:5" s="160" customFormat="1" ht="15" customHeight="1">
      <c r="B1468" s="159"/>
      <c r="C1468" s="159"/>
      <c r="D1468" s="158"/>
      <c r="E1468" s="229"/>
    </row>
    <row r="1469" spans="2:5" s="160" customFormat="1" ht="15" customHeight="1">
      <c r="B1469" s="159"/>
      <c r="C1469" s="159"/>
      <c r="D1469" s="158"/>
      <c r="E1469" s="229"/>
    </row>
    <row r="1470" spans="2:5" s="160" customFormat="1" ht="15" customHeight="1">
      <c r="B1470" s="159"/>
      <c r="C1470" s="159"/>
      <c r="D1470" s="158"/>
      <c r="E1470" s="229"/>
    </row>
    <row r="1471" spans="2:5" s="160" customFormat="1" ht="15" customHeight="1">
      <c r="B1471" s="159"/>
      <c r="C1471" s="159"/>
      <c r="D1471" s="158"/>
      <c r="E1471" s="229"/>
    </row>
    <row r="1472" spans="2:5" s="160" customFormat="1" ht="15" customHeight="1">
      <c r="B1472" s="159"/>
      <c r="C1472" s="159"/>
      <c r="D1472" s="158"/>
      <c r="E1472" s="229"/>
    </row>
    <row r="1473" spans="2:5" s="160" customFormat="1" ht="15" customHeight="1">
      <c r="B1473" s="159"/>
      <c r="C1473" s="159"/>
      <c r="D1473" s="158"/>
      <c r="E1473" s="229"/>
    </row>
    <row r="1474" spans="2:5" s="160" customFormat="1" ht="15" customHeight="1">
      <c r="B1474" s="159"/>
      <c r="C1474" s="159"/>
      <c r="D1474" s="158"/>
      <c r="E1474" s="229"/>
    </row>
    <row r="1475" spans="2:5" s="160" customFormat="1" ht="15" customHeight="1">
      <c r="B1475" s="159"/>
      <c r="C1475" s="159"/>
      <c r="D1475" s="158"/>
      <c r="E1475" s="229"/>
    </row>
    <row r="1476" spans="2:5" s="160" customFormat="1" ht="15" customHeight="1">
      <c r="B1476" s="159"/>
      <c r="C1476" s="159"/>
      <c r="D1476" s="158"/>
      <c r="E1476" s="229"/>
    </row>
    <row r="1477" spans="2:5" s="160" customFormat="1" ht="15" customHeight="1">
      <c r="B1477" s="159"/>
      <c r="C1477" s="159"/>
      <c r="D1477" s="158"/>
      <c r="E1477" s="229"/>
    </row>
    <row r="1478" spans="2:5" s="160" customFormat="1" ht="15" customHeight="1">
      <c r="B1478" s="159"/>
      <c r="C1478" s="159"/>
      <c r="D1478" s="158"/>
      <c r="E1478" s="229"/>
    </row>
    <row r="1479" spans="2:5" s="160" customFormat="1" ht="15" customHeight="1">
      <c r="B1479" s="159"/>
      <c r="C1479" s="159"/>
      <c r="D1479" s="158"/>
      <c r="E1479" s="229"/>
    </row>
    <row r="1480" spans="2:5" s="160" customFormat="1" ht="15" customHeight="1">
      <c r="B1480" s="159"/>
      <c r="C1480" s="159"/>
      <c r="D1480" s="158"/>
      <c r="E1480" s="229"/>
    </row>
    <row r="1481" spans="2:5" s="160" customFormat="1" ht="15" customHeight="1">
      <c r="B1481" s="159"/>
      <c r="C1481" s="159"/>
      <c r="D1481" s="158"/>
      <c r="E1481" s="229"/>
    </row>
    <row r="1482" spans="2:5" s="160" customFormat="1" ht="15" customHeight="1">
      <c r="B1482" s="159"/>
      <c r="C1482" s="159"/>
      <c r="D1482" s="158"/>
      <c r="E1482" s="229"/>
    </row>
    <row r="1483" spans="2:5" s="160" customFormat="1" ht="15" customHeight="1">
      <c r="B1483" s="159"/>
      <c r="C1483" s="159"/>
      <c r="D1483" s="158"/>
      <c r="E1483" s="229"/>
    </row>
    <row r="1484" spans="2:5" s="160" customFormat="1" ht="15" customHeight="1">
      <c r="B1484" s="159"/>
      <c r="C1484" s="159"/>
      <c r="D1484" s="158"/>
      <c r="E1484" s="229"/>
    </row>
    <row r="1485" spans="2:5" s="160" customFormat="1" ht="15" customHeight="1">
      <c r="B1485" s="159"/>
      <c r="C1485" s="159"/>
      <c r="D1485" s="158"/>
      <c r="E1485" s="229"/>
    </row>
    <row r="1486" spans="2:5" s="160" customFormat="1" ht="15" customHeight="1">
      <c r="B1486" s="159"/>
      <c r="C1486" s="159"/>
      <c r="D1486" s="158"/>
      <c r="E1486" s="229"/>
    </row>
    <row r="1487" spans="2:5" s="160" customFormat="1" ht="15" customHeight="1">
      <c r="B1487" s="159"/>
      <c r="C1487" s="159"/>
      <c r="D1487" s="158"/>
      <c r="E1487" s="229"/>
    </row>
    <row r="1488" spans="2:5" s="160" customFormat="1" ht="15" customHeight="1">
      <c r="B1488" s="159"/>
      <c r="C1488" s="159"/>
      <c r="D1488" s="158"/>
      <c r="E1488" s="229"/>
    </row>
    <row r="1489" spans="2:5" s="160" customFormat="1" ht="15" customHeight="1">
      <c r="B1489" s="159"/>
      <c r="C1489" s="159"/>
      <c r="D1489" s="158"/>
      <c r="E1489" s="229"/>
    </row>
    <row r="1490" spans="2:5" s="160" customFormat="1" ht="15" customHeight="1">
      <c r="B1490" s="159"/>
      <c r="C1490" s="159"/>
      <c r="D1490" s="158"/>
      <c r="E1490" s="229"/>
    </row>
    <row r="1491" spans="2:5" s="160" customFormat="1" ht="15" customHeight="1">
      <c r="B1491" s="159"/>
      <c r="C1491" s="159"/>
      <c r="D1491" s="158"/>
      <c r="E1491" s="229"/>
    </row>
    <row r="1492" spans="2:5" s="160" customFormat="1" ht="15" customHeight="1">
      <c r="B1492" s="159"/>
      <c r="C1492" s="159"/>
      <c r="D1492" s="158"/>
      <c r="E1492" s="229"/>
    </row>
    <row r="1493" spans="2:5" s="160" customFormat="1" ht="15" customHeight="1">
      <c r="B1493" s="159"/>
      <c r="C1493" s="159"/>
      <c r="D1493" s="158"/>
      <c r="E1493" s="229"/>
    </row>
    <row r="1494" spans="2:5" s="160" customFormat="1" ht="15" customHeight="1">
      <c r="B1494" s="159"/>
      <c r="C1494" s="159"/>
      <c r="D1494" s="158"/>
      <c r="E1494" s="229"/>
    </row>
    <row r="1495" spans="2:5" s="160" customFormat="1" ht="15" customHeight="1">
      <c r="B1495" s="159"/>
      <c r="C1495" s="159"/>
      <c r="D1495" s="158"/>
      <c r="E1495" s="229"/>
    </row>
    <row r="1496" spans="2:5" s="160" customFormat="1" ht="15" customHeight="1">
      <c r="B1496" s="159"/>
      <c r="C1496" s="159"/>
      <c r="D1496" s="158"/>
      <c r="E1496" s="229"/>
    </row>
    <row r="1497" spans="2:5" s="160" customFormat="1" ht="15" customHeight="1">
      <c r="B1497" s="159"/>
      <c r="C1497" s="159"/>
      <c r="D1497" s="158"/>
      <c r="E1497" s="229"/>
    </row>
    <row r="1498" spans="2:5" s="160" customFormat="1" ht="15" customHeight="1">
      <c r="B1498" s="159"/>
      <c r="C1498" s="159"/>
      <c r="D1498" s="158"/>
      <c r="E1498" s="229"/>
    </row>
    <row r="1499" spans="2:5" s="160" customFormat="1" ht="15" customHeight="1">
      <c r="B1499" s="159"/>
      <c r="C1499" s="159"/>
      <c r="D1499" s="158"/>
      <c r="E1499" s="229"/>
    </row>
    <row r="1500" spans="2:5" s="160" customFormat="1" ht="15" customHeight="1">
      <c r="B1500" s="159"/>
      <c r="C1500" s="159"/>
      <c r="D1500" s="158"/>
      <c r="E1500" s="229"/>
    </row>
    <row r="1501" spans="2:5" s="160" customFormat="1" ht="15" customHeight="1">
      <c r="B1501" s="159"/>
      <c r="C1501" s="159"/>
      <c r="D1501" s="158"/>
      <c r="E1501" s="229"/>
    </row>
    <row r="1502" spans="2:5" s="160" customFormat="1" ht="15" customHeight="1">
      <c r="B1502" s="159"/>
      <c r="C1502" s="159"/>
      <c r="D1502" s="158"/>
      <c r="E1502" s="229"/>
    </row>
    <row r="1503" spans="2:5" s="160" customFormat="1" ht="15" customHeight="1">
      <c r="B1503" s="159"/>
      <c r="C1503" s="159"/>
      <c r="D1503" s="158"/>
      <c r="E1503" s="229"/>
    </row>
    <row r="1504" spans="2:5" s="160" customFormat="1" ht="15" customHeight="1">
      <c r="B1504" s="159"/>
      <c r="C1504" s="159"/>
      <c r="D1504" s="158"/>
      <c r="E1504" s="229"/>
    </row>
    <row r="1505" spans="2:5" s="160" customFormat="1" ht="15" customHeight="1">
      <c r="B1505" s="159"/>
      <c r="C1505" s="159"/>
      <c r="D1505" s="158"/>
      <c r="E1505" s="229"/>
    </row>
    <row r="1506" spans="2:5" s="160" customFormat="1" ht="15" customHeight="1">
      <c r="B1506" s="159"/>
      <c r="C1506" s="159"/>
      <c r="D1506" s="158"/>
      <c r="E1506" s="229"/>
    </row>
    <row r="1507" spans="2:5" s="160" customFormat="1" ht="15" customHeight="1">
      <c r="B1507" s="159"/>
      <c r="C1507" s="159"/>
      <c r="D1507" s="158"/>
      <c r="E1507" s="229"/>
    </row>
    <row r="1508" spans="2:5" s="160" customFormat="1" ht="15" customHeight="1">
      <c r="B1508" s="159"/>
      <c r="C1508" s="159"/>
      <c r="D1508" s="158"/>
      <c r="E1508" s="229"/>
    </row>
    <row r="1509" spans="2:5" s="160" customFormat="1" ht="15" customHeight="1">
      <c r="B1509" s="159"/>
      <c r="C1509" s="159"/>
      <c r="D1509" s="158"/>
      <c r="E1509" s="229"/>
    </row>
    <row r="1510" spans="2:5" s="160" customFormat="1" ht="15" customHeight="1">
      <c r="B1510" s="159"/>
      <c r="C1510" s="159"/>
      <c r="D1510" s="158"/>
      <c r="E1510" s="229"/>
    </row>
    <row r="1511" spans="2:5" s="160" customFormat="1" ht="15" customHeight="1">
      <c r="B1511" s="159"/>
      <c r="C1511" s="159"/>
      <c r="D1511" s="158"/>
      <c r="E1511" s="229"/>
    </row>
    <row r="1512" spans="2:5" s="160" customFormat="1" ht="15" customHeight="1">
      <c r="B1512" s="159"/>
      <c r="C1512" s="159"/>
      <c r="D1512" s="158"/>
      <c r="E1512" s="229"/>
    </row>
    <row r="1513" spans="2:5" s="160" customFormat="1" ht="15" customHeight="1">
      <c r="B1513" s="159"/>
      <c r="C1513" s="159"/>
      <c r="D1513" s="158"/>
      <c r="E1513" s="229"/>
    </row>
    <row r="1514" spans="2:5" s="160" customFormat="1" ht="15" customHeight="1">
      <c r="B1514" s="159"/>
      <c r="C1514" s="159"/>
      <c r="D1514" s="158"/>
      <c r="E1514" s="229"/>
    </row>
    <row r="1515" spans="2:5" s="160" customFormat="1" ht="15" customHeight="1">
      <c r="B1515" s="159"/>
      <c r="C1515" s="159"/>
      <c r="D1515" s="158"/>
      <c r="E1515" s="229"/>
    </row>
    <row r="1516" spans="2:5" s="160" customFormat="1" ht="15" customHeight="1">
      <c r="B1516" s="159"/>
      <c r="C1516" s="159"/>
      <c r="D1516" s="158"/>
      <c r="E1516" s="229"/>
    </row>
    <row r="1517" spans="2:5" s="160" customFormat="1" ht="15" customHeight="1">
      <c r="B1517" s="159"/>
      <c r="C1517" s="159"/>
      <c r="D1517" s="158"/>
      <c r="E1517" s="229"/>
    </row>
    <row r="1518" spans="2:5" s="160" customFormat="1" ht="15" customHeight="1">
      <c r="B1518" s="159"/>
      <c r="C1518" s="159"/>
      <c r="D1518" s="158"/>
      <c r="E1518" s="229"/>
    </row>
    <row r="1519" spans="2:5" s="160" customFormat="1" ht="15" customHeight="1">
      <c r="B1519" s="159"/>
      <c r="C1519" s="159"/>
      <c r="D1519" s="158"/>
      <c r="E1519" s="229"/>
    </row>
    <row r="1520" spans="2:5" s="160" customFormat="1" ht="15" customHeight="1">
      <c r="B1520" s="159"/>
      <c r="C1520" s="159"/>
      <c r="D1520" s="158"/>
      <c r="E1520" s="229"/>
    </row>
    <row r="1521" spans="2:5" s="160" customFormat="1" ht="15" customHeight="1">
      <c r="B1521" s="159"/>
      <c r="C1521" s="159"/>
      <c r="D1521" s="158"/>
      <c r="E1521" s="229"/>
    </row>
    <row r="1522" spans="2:5" s="160" customFormat="1" ht="15" customHeight="1">
      <c r="B1522" s="159"/>
      <c r="C1522" s="159"/>
      <c r="D1522" s="158"/>
      <c r="E1522" s="229"/>
    </row>
    <row r="1523" spans="2:5" s="160" customFormat="1" ht="15" customHeight="1">
      <c r="B1523" s="159"/>
      <c r="C1523" s="159"/>
      <c r="D1523" s="158"/>
      <c r="E1523" s="229"/>
    </row>
    <row r="1524" spans="2:5" s="160" customFormat="1" ht="15" customHeight="1">
      <c r="B1524" s="159"/>
      <c r="C1524" s="159"/>
      <c r="D1524" s="158"/>
      <c r="E1524" s="229"/>
    </row>
    <row r="1525" spans="2:5" s="160" customFormat="1" ht="15" customHeight="1">
      <c r="B1525" s="159"/>
      <c r="C1525" s="159"/>
      <c r="D1525" s="158"/>
      <c r="E1525" s="229"/>
    </row>
    <row r="1526" spans="2:5" s="160" customFormat="1" ht="15" customHeight="1">
      <c r="B1526" s="159"/>
      <c r="C1526" s="159"/>
      <c r="D1526" s="158"/>
      <c r="E1526" s="229"/>
    </row>
    <row r="1527" spans="2:5" s="160" customFormat="1" ht="15" customHeight="1">
      <c r="B1527" s="159"/>
      <c r="C1527" s="159"/>
      <c r="D1527" s="158"/>
      <c r="E1527" s="229"/>
    </row>
    <row r="1528" spans="2:5" s="160" customFormat="1" ht="15" customHeight="1">
      <c r="B1528" s="159"/>
      <c r="C1528" s="159"/>
      <c r="D1528" s="158"/>
      <c r="E1528" s="229"/>
    </row>
    <row r="1529" spans="2:5" s="160" customFormat="1" ht="15" customHeight="1">
      <c r="B1529" s="159"/>
      <c r="C1529" s="159"/>
      <c r="D1529" s="158"/>
      <c r="E1529" s="229"/>
    </row>
    <row r="1530" spans="2:5" s="160" customFormat="1" ht="15" customHeight="1">
      <c r="B1530" s="159"/>
      <c r="C1530" s="159"/>
      <c r="D1530" s="158"/>
      <c r="E1530" s="229"/>
    </row>
    <row r="1531" spans="2:5" s="160" customFormat="1" ht="15" customHeight="1">
      <c r="B1531" s="159"/>
      <c r="C1531" s="159"/>
      <c r="D1531" s="158"/>
      <c r="E1531" s="229"/>
    </row>
    <row r="1532" spans="2:5" s="160" customFormat="1" ht="15" customHeight="1">
      <c r="B1532" s="159"/>
      <c r="C1532" s="159"/>
      <c r="D1532" s="158"/>
      <c r="E1532" s="229"/>
    </row>
    <row r="1533" spans="2:5" s="160" customFormat="1" ht="15" customHeight="1">
      <c r="B1533" s="159"/>
      <c r="C1533" s="159"/>
      <c r="D1533" s="158"/>
      <c r="E1533" s="229"/>
    </row>
    <row r="1534" spans="2:5" s="160" customFormat="1" ht="15" customHeight="1">
      <c r="B1534" s="159"/>
      <c r="C1534" s="159"/>
      <c r="D1534" s="158"/>
      <c r="E1534" s="229"/>
    </row>
    <row r="1535" spans="2:5" s="160" customFormat="1" ht="15" customHeight="1">
      <c r="B1535" s="159"/>
      <c r="C1535" s="159"/>
      <c r="D1535" s="158"/>
      <c r="E1535" s="229"/>
    </row>
    <row r="1536" spans="2:5" s="160" customFormat="1" ht="15" customHeight="1">
      <c r="B1536" s="159"/>
      <c r="C1536" s="159"/>
      <c r="D1536" s="158"/>
      <c r="E1536" s="229"/>
    </row>
    <row r="1537" spans="2:5" s="160" customFormat="1" ht="15" customHeight="1">
      <c r="B1537" s="159"/>
      <c r="C1537" s="159"/>
      <c r="D1537" s="158"/>
      <c r="E1537" s="229"/>
    </row>
    <row r="1538" spans="2:5" s="160" customFormat="1" ht="15" customHeight="1">
      <c r="B1538" s="159"/>
      <c r="C1538" s="159"/>
      <c r="D1538" s="158"/>
      <c r="E1538" s="229"/>
    </row>
    <row r="1539" spans="2:5" s="160" customFormat="1" ht="15" customHeight="1">
      <c r="B1539" s="159"/>
      <c r="C1539" s="159"/>
      <c r="D1539" s="158"/>
      <c r="E1539" s="229"/>
    </row>
    <row r="1540" spans="2:5" s="160" customFormat="1" ht="15" customHeight="1">
      <c r="B1540" s="159"/>
      <c r="C1540" s="159"/>
      <c r="D1540" s="158"/>
      <c r="E1540" s="229"/>
    </row>
    <row r="1541" spans="2:5" s="160" customFormat="1" ht="15" customHeight="1">
      <c r="B1541" s="159"/>
      <c r="C1541" s="159"/>
      <c r="D1541" s="158"/>
      <c r="E1541" s="229"/>
    </row>
    <row r="1542" spans="2:5" s="160" customFormat="1" ht="15" customHeight="1">
      <c r="B1542" s="159"/>
      <c r="C1542" s="159"/>
      <c r="D1542" s="158"/>
      <c r="E1542" s="229"/>
    </row>
    <row r="1543" spans="2:5" s="160" customFormat="1" ht="15" customHeight="1">
      <c r="B1543" s="159"/>
      <c r="C1543" s="159"/>
      <c r="D1543" s="158"/>
      <c r="E1543" s="229"/>
    </row>
    <row r="1544" spans="2:5" s="160" customFormat="1" ht="15" customHeight="1">
      <c r="B1544" s="159"/>
      <c r="C1544" s="159"/>
      <c r="D1544" s="158"/>
      <c r="E1544" s="229"/>
    </row>
    <row r="1545" spans="2:5" s="160" customFormat="1" ht="15" customHeight="1">
      <c r="B1545" s="159"/>
      <c r="C1545" s="159"/>
      <c r="D1545" s="158"/>
      <c r="E1545" s="229"/>
    </row>
    <row r="1546" spans="2:5" s="160" customFormat="1" ht="15" customHeight="1">
      <c r="B1546" s="159"/>
      <c r="C1546" s="159"/>
      <c r="D1546" s="158"/>
      <c r="E1546" s="229"/>
    </row>
    <row r="1547" spans="2:5" s="160" customFormat="1" ht="15" customHeight="1">
      <c r="B1547" s="159"/>
      <c r="C1547" s="159"/>
      <c r="D1547" s="158"/>
      <c r="E1547" s="229"/>
    </row>
    <row r="1548" spans="2:5" s="160" customFormat="1" ht="15" customHeight="1">
      <c r="B1548" s="159"/>
      <c r="C1548" s="159"/>
      <c r="D1548" s="158"/>
      <c r="E1548" s="229"/>
    </row>
    <row r="1549" spans="2:5" s="160" customFormat="1" ht="15" customHeight="1">
      <c r="B1549" s="159"/>
      <c r="C1549" s="159"/>
      <c r="D1549" s="158"/>
      <c r="E1549" s="229"/>
    </row>
    <row r="1550" spans="2:5" s="160" customFormat="1" ht="15" customHeight="1">
      <c r="B1550" s="159"/>
      <c r="C1550" s="159"/>
      <c r="D1550" s="158"/>
      <c r="E1550" s="229"/>
    </row>
    <row r="1551" spans="2:5" s="160" customFormat="1" ht="15" customHeight="1">
      <c r="B1551" s="159"/>
      <c r="C1551" s="159"/>
      <c r="D1551" s="158"/>
      <c r="E1551" s="229"/>
    </row>
    <row r="1552" spans="2:5" s="160" customFormat="1" ht="15" customHeight="1">
      <c r="B1552" s="159"/>
      <c r="C1552" s="159"/>
      <c r="D1552" s="158"/>
      <c r="E1552" s="229"/>
    </row>
    <row r="1553" spans="2:5" s="160" customFormat="1" ht="15" customHeight="1">
      <c r="B1553" s="159"/>
      <c r="C1553" s="159"/>
      <c r="D1553" s="158"/>
      <c r="E1553" s="229"/>
    </row>
    <row r="1554" spans="2:5" s="160" customFormat="1" ht="15" customHeight="1">
      <c r="B1554" s="159"/>
      <c r="C1554" s="159"/>
      <c r="D1554" s="158"/>
      <c r="E1554" s="229"/>
    </row>
    <row r="1555" spans="2:5" s="160" customFormat="1" ht="15" customHeight="1">
      <c r="B1555" s="159"/>
      <c r="C1555" s="159"/>
      <c r="D1555" s="158"/>
      <c r="E1555" s="229"/>
    </row>
    <row r="1556" spans="2:5" s="160" customFormat="1" ht="15" customHeight="1">
      <c r="B1556" s="159"/>
      <c r="C1556" s="159"/>
      <c r="D1556" s="158"/>
      <c r="E1556" s="229"/>
    </row>
    <row r="1557" spans="2:5" s="160" customFormat="1" ht="15" customHeight="1">
      <c r="B1557" s="159"/>
      <c r="C1557" s="159"/>
      <c r="D1557" s="158"/>
      <c r="E1557" s="229"/>
    </row>
    <row r="1558" spans="2:5" s="160" customFormat="1" ht="15" customHeight="1">
      <c r="B1558" s="159"/>
      <c r="C1558" s="159"/>
      <c r="D1558" s="158"/>
      <c r="E1558" s="229"/>
    </row>
    <row r="1559" spans="2:5" s="160" customFormat="1" ht="15" customHeight="1">
      <c r="B1559" s="159"/>
      <c r="C1559" s="159"/>
      <c r="D1559" s="158"/>
      <c r="E1559" s="229"/>
    </row>
    <row r="1560" spans="2:5" s="160" customFormat="1" ht="15" customHeight="1">
      <c r="B1560" s="159"/>
      <c r="C1560" s="159"/>
      <c r="D1560" s="158"/>
      <c r="E1560" s="229"/>
    </row>
    <row r="1561" spans="2:5" s="160" customFormat="1" ht="15" customHeight="1">
      <c r="B1561" s="159"/>
      <c r="C1561" s="159"/>
      <c r="D1561" s="158"/>
      <c r="E1561" s="229"/>
    </row>
    <row r="1562" spans="2:5" s="160" customFormat="1" ht="15" customHeight="1">
      <c r="B1562" s="159"/>
      <c r="C1562" s="159"/>
      <c r="D1562" s="158"/>
      <c r="E1562" s="229"/>
    </row>
    <row r="1563" spans="2:5" s="160" customFormat="1" ht="15" customHeight="1">
      <c r="B1563" s="159"/>
      <c r="C1563" s="159"/>
      <c r="D1563" s="158"/>
      <c r="E1563" s="229"/>
    </row>
    <row r="1564" spans="2:5" s="160" customFormat="1" ht="15" customHeight="1">
      <c r="B1564" s="159"/>
      <c r="C1564" s="159"/>
      <c r="D1564" s="158"/>
      <c r="E1564" s="229"/>
    </row>
    <row r="1565" spans="2:5" s="160" customFormat="1" ht="15" customHeight="1">
      <c r="B1565" s="159"/>
      <c r="C1565" s="159"/>
      <c r="D1565" s="158"/>
      <c r="E1565" s="229"/>
    </row>
    <row r="1566" spans="2:5" s="160" customFormat="1" ht="15" customHeight="1">
      <c r="B1566" s="159"/>
      <c r="C1566" s="159"/>
      <c r="D1566" s="158"/>
      <c r="E1566" s="229"/>
    </row>
    <row r="1567" spans="2:5" s="160" customFormat="1" ht="15" customHeight="1">
      <c r="B1567" s="159"/>
      <c r="C1567" s="159"/>
      <c r="D1567" s="158"/>
      <c r="E1567" s="229"/>
    </row>
    <row r="1568" spans="2:5" s="160" customFormat="1" ht="15" customHeight="1">
      <c r="B1568" s="159"/>
      <c r="C1568" s="159"/>
      <c r="D1568" s="158"/>
      <c r="E1568" s="229"/>
    </row>
    <row r="1569" spans="2:5" s="160" customFormat="1" ht="15" customHeight="1">
      <c r="B1569" s="159"/>
      <c r="C1569" s="159"/>
      <c r="D1569" s="158"/>
      <c r="E1569" s="229"/>
    </row>
    <row r="1570" spans="2:5" s="160" customFormat="1" ht="15" customHeight="1">
      <c r="B1570" s="159"/>
      <c r="C1570" s="159"/>
      <c r="D1570" s="158"/>
      <c r="E1570" s="229"/>
    </row>
    <row r="1571" spans="2:5" s="160" customFormat="1" ht="15" customHeight="1">
      <c r="B1571" s="159"/>
      <c r="C1571" s="159"/>
      <c r="D1571" s="158"/>
      <c r="E1571" s="229"/>
    </row>
    <row r="1572" spans="2:5" s="160" customFormat="1" ht="15" customHeight="1">
      <c r="B1572" s="159"/>
      <c r="C1572" s="159"/>
      <c r="D1572" s="158"/>
      <c r="E1572" s="229"/>
    </row>
    <row r="1573" spans="2:5" s="160" customFormat="1" ht="15" customHeight="1">
      <c r="B1573" s="159"/>
      <c r="C1573" s="159"/>
      <c r="D1573" s="158"/>
      <c r="E1573" s="229"/>
    </row>
    <row r="1574" spans="2:5" s="160" customFormat="1" ht="15" customHeight="1">
      <c r="B1574" s="159"/>
      <c r="C1574" s="159"/>
      <c r="D1574" s="158"/>
      <c r="E1574" s="229"/>
    </row>
    <row r="1575" spans="2:5" s="160" customFormat="1" ht="15" customHeight="1">
      <c r="B1575" s="159"/>
      <c r="C1575" s="159"/>
      <c r="D1575" s="158"/>
      <c r="E1575" s="229"/>
    </row>
    <row r="1576" spans="2:5" s="160" customFormat="1" ht="15" customHeight="1">
      <c r="B1576" s="159"/>
      <c r="C1576" s="159"/>
      <c r="D1576" s="158"/>
      <c r="E1576" s="229"/>
    </row>
    <row r="1577" spans="2:5" s="160" customFormat="1" ht="15" customHeight="1">
      <c r="B1577" s="159"/>
      <c r="C1577" s="159"/>
      <c r="D1577" s="158"/>
      <c r="E1577" s="229"/>
    </row>
    <row r="1578" spans="2:5" s="160" customFormat="1" ht="15" customHeight="1">
      <c r="B1578" s="159"/>
      <c r="C1578" s="159"/>
      <c r="D1578" s="158"/>
      <c r="E1578" s="229"/>
    </row>
    <row r="1579" spans="2:5" s="160" customFormat="1" ht="15" customHeight="1">
      <c r="B1579" s="159"/>
      <c r="C1579" s="159"/>
      <c r="D1579" s="158"/>
      <c r="E1579" s="229"/>
    </row>
    <row r="1580" spans="2:5" s="160" customFormat="1" ht="15" customHeight="1">
      <c r="B1580" s="159"/>
      <c r="C1580" s="159"/>
      <c r="D1580" s="158"/>
      <c r="E1580" s="229"/>
    </row>
    <row r="1581" spans="2:5" s="160" customFormat="1" ht="15" customHeight="1">
      <c r="B1581" s="159"/>
      <c r="C1581" s="159"/>
      <c r="D1581" s="158"/>
      <c r="E1581" s="229"/>
    </row>
    <row r="1582" spans="2:5" s="160" customFormat="1" ht="15" customHeight="1">
      <c r="B1582" s="159"/>
      <c r="C1582" s="159"/>
      <c r="D1582" s="158"/>
      <c r="E1582" s="229"/>
    </row>
    <row r="1583" spans="2:5" s="160" customFormat="1" ht="15" customHeight="1">
      <c r="B1583" s="159"/>
      <c r="C1583" s="159"/>
      <c r="D1583" s="158"/>
      <c r="E1583" s="229"/>
    </row>
    <row r="1584" spans="2:5" s="160" customFormat="1" ht="15" customHeight="1">
      <c r="B1584" s="159"/>
      <c r="C1584" s="159"/>
      <c r="D1584" s="158"/>
      <c r="E1584" s="229"/>
    </row>
    <row r="1585" spans="2:5" s="160" customFormat="1" ht="15" customHeight="1">
      <c r="B1585" s="159"/>
      <c r="C1585" s="159"/>
      <c r="D1585" s="158"/>
      <c r="E1585" s="229"/>
    </row>
    <row r="1586" spans="2:5" s="160" customFormat="1" ht="15" customHeight="1">
      <c r="B1586" s="159"/>
      <c r="C1586" s="159"/>
      <c r="D1586" s="158"/>
      <c r="E1586" s="229"/>
    </row>
    <row r="1587" spans="2:5" s="160" customFormat="1" ht="15" customHeight="1">
      <c r="B1587" s="159"/>
      <c r="C1587" s="159"/>
      <c r="D1587" s="158"/>
      <c r="E1587" s="229"/>
    </row>
    <row r="1588" spans="2:5" s="160" customFormat="1" ht="15" customHeight="1">
      <c r="B1588" s="159"/>
      <c r="C1588" s="159"/>
      <c r="D1588" s="158"/>
      <c r="E1588" s="229"/>
    </row>
    <row r="1589" spans="2:5" s="160" customFormat="1" ht="15" customHeight="1">
      <c r="B1589" s="159"/>
      <c r="C1589" s="159"/>
      <c r="D1589" s="158"/>
      <c r="E1589" s="229"/>
    </row>
    <row r="1590" spans="2:5" s="160" customFormat="1" ht="15" customHeight="1">
      <c r="B1590" s="159"/>
      <c r="C1590" s="159"/>
      <c r="D1590" s="158"/>
      <c r="E1590" s="229"/>
    </row>
    <row r="1591" spans="2:5" s="160" customFormat="1" ht="15" customHeight="1">
      <c r="B1591" s="159"/>
      <c r="C1591" s="159"/>
      <c r="D1591" s="158"/>
      <c r="E1591" s="229"/>
    </row>
    <row r="1592" spans="2:5" s="160" customFormat="1" ht="15" customHeight="1">
      <c r="B1592" s="159"/>
      <c r="C1592" s="159"/>
      <c r="D1592" s="158"/>
      <c r="E1592" s="229"/>
    </row>
    <row r="1593" spans="2:5" s="160" customFormat="1" ht="15" customHeight="1">
      <c r="B1593" s="159"/>
      <c r="C1593" s="159"/>
      <c r="D1593" s="158"/>
      <c r="E1593" s="229"/>
    </row>
    <row r="1594" spans="2:5" s="160" customFormat="1" ht="15" customHeight="1">
      <c r="B1594" s="159"/>
      <c r="C1594" s="159"/>
      <c r="D1594" s="158"/>
      <c r="E1594" s="229"/>
    </row>
    <row r="1595" spans="2:5" s="160" customFormat="1" ht="15" customHeight="1">
      <c r="B1595" s="159"/>
      <c r="C1595" s="159"/>
      <c r="D1595" s="158"/>
      <c r="E1595" s="229"/>
    </row>
    <row r="1596" spans="2:5" s="160" customFormat="1" ht="15" customHeight="1">
      <c r="B1596" s="159"/>
      <c r="C1596" s="159"/>
      <c r="D1596" s="158"/>
      <c r="E1596" s="229"/>
    </row>
    <row r="1597" spans="2:5" s="160" customFormat="1" ht="15" customHeight="1">
      <c r="B1597" s="159"/>
      <c r="C1597" s="159"/>
      <c r="D1597" s="158"/>
      <c r="E1597" s="229"/>
    </row>
    <row r="1598" spans="2:5" s="160" customFormat="1" ht="15" customHeight="1">
      <c r="B1598" s="159"/>
      <c r="C1598" s="159"/>
      <c r="D1598" s="158"/>
      <c r="E1598" s="229"/>
    </row>
    <row r="1599" spans="2:5" s="160" customFormat="1" ht="15" customHeight="1">
      <c r="B1599" s="159"/>
      <c r="C1599" s="159"/>
      <c r="D1599" s="158"/>
      <c r="E1599" s="229"/>
    </row>
    <row r="1600" spans="2:5" s="160" customFormat="1" ht="15" customHeight="1">
      <c r="B1600" s="159"/>
      <c r="C1600" s="159"/>
      <c r="D1600" s="158"/>
      <c r="E1600" s="229"/>
    </row>
    <row r="1601" spans="2:5" s="160" customFormat="1" ht="15" customHeight="1">
      <c r="B1601" s="159"/>
      <c r="C1601" s="159"/>
      <c r="D1601" s="158"/>
      <c r="E1601" s="229"/>
    </row>
    <row r="1602" spans="2:5" s="160" customFormat="1" ht="15" customHeight="1">
      <c r="B1602" s="159"/>
      <c r="C1602" s="159"/>
      <c r="D1602" s="158"/>
      <c r="E1602" s="229"/>
    </row>
    <row r="1603" spans="2:5" s="160" customFormat="1" ht="15" customHeight="1">
      <c r="B1603" s="159"/>
      <c r="C1603" s="159"/>
      <c r="D1603" s="158"/>
      <c r="E1603" s="229"/>
    </row>
    <row r="1604" spans="2:5" s="160" customFormat="1" ht="15" customHeight="1">
      <c r="B1604" s="159"/>
      <c r="C1604" s="159"/>
      <c r="D1604" s="158"/>
      <c r="E1604" s="229"/>
    </row>
    <row r="1605" spans="2:5" s="160" customFormat="1" ht="15" customHeight="1">
      <c r="B1605" s="159"/>
      <c r="C1605" s="159"/>
      <c r="D1605" s="158"/>
      <c r="E1605" s="229"/>
    </row>
    <row r="1606" spans="2:5" s="160" customFormat="1" ht="15" customHeight="1">
      <c r="B1606" s="159"/>
      <c r="C1606" s="159"/>
      <c r="D1606" s="158"/>
      <c r="E1606" s="229"/>
    </row>
    <row r="1607" spans="2:5" s="160" customFormat="1" ht="15" customHeight="1">
      <c r="B1607" s="159"/>
      <c r="C1607" s="159"/>
      <c r="D1607" s="158"/>
      <c r="E1607" s="229"/>
    </row>
    <row r="1608" spans="2:5" s="160" customFormat="1" ht="15" customHeight="1">
      <c r="B1608" s="159"/>
      <c r="C1608" s="159"/>
      <c r="D1608" s="158"/>
      <c r="E1608" s="229"/>
    </row>
    <row r="1609" spans="2:5" s="160" customFormat="1" ht="15" customHeight="1">
      <c r="B1609" s="159"/>
      <c r="C1609" s="159"/>
      <c r="D1609" s="158"/>
      <c r="E1609" s="229"/>
    </row>
    <row r="1610" spans="2:5" s="160" customFormat="1" ht="15" customHeight="1">
      <c r="B1610" s="159"/>
      <c r="C1610" s="159"/>
      <c r="D1610" s="158"/>
      <c r="E1610" s="229"/>
    </row>
    <row r="1611" spans="2:5" s="160" customFormat="1" ht="15" customHeight="1">
      <c r="B1611" s="159"/>
      <c r="C1611" s="159"/>
      <c r="D1611" s="158"/>
      <c r="E1611" s="229"/>
    </row>
    <row r="1612" spans="2:5" s="160" customFormat="1" ht="15" customHeight="1">
      <c r="B1612" s="159"/>
      <c r="C1612" s="159"/>
      <c r="D1612" s="158"/>
      <c r="E1612" s="229"/>
    </row>
    <row r="1613" spans="2:5" s="160" customFormat="1" ht="15" customHeight="1">
      <c r="B1613" s="159"/>
      <c r="C1613" s="159"/>
      <c r="D1613" s="158"/>
      <c r="E1613" s="229"/>
    </row>
    <row r="1614" spans="2:5" s="160" customFormat="1" ht="15" customHeight="1">
      <c r="B1614" s="159"/>
      <c r="C1614" s="159"/>
      <c r="D1614" s="158"/>
      <c r="E1614" s="229"/>
    </row>
    <row r="1615" spans="2:5" s="160" customFormat="1" ht="15" customHeight="1">
      <c r="B1615" s="159"/>
      <c r="C1615" s="159"/>
      <c r="D1615" s="158"/>
      <c r="E1615" s="229"/>
    </row>
    <row r="1616" spans="2:5" s="160" customFormat="1" ht="15" customHeight="1">
      <c r="B1616" s="159"/>
      <c r="C1616" s="159"/>
      <c r="D1616" s="158"/>
      <c r="E1616" s="229"/>
    </row>
    <row r="1617" spans="2:5" s="160" customFormat="1" ht="15" customHeight="1">
      <c r="B1617" s="159"/>
      <c r="C1617" s="159"/>
      <c r="D1617" s="158"/>
      <c r="E1617" s="229"/>
    </row>
    <row r="1618" spans="2:5" s="160" customFormat="1" ht="15" customHeight="1">
      <c r="B1618" s="159"/>
      <c r="C1618" s="159"/>
      <c r="D1618" s="158"/>
      <c r="E1618" s="229"/>
    </row>
    <row r="1619" spans="2:5" s="160" customFormat="1" ht="15" customHeight="1">
      <c r="B1619" s="159"/>
      <c r="C1619" s="159"/>
      <c r="D1619" s="158"/>
      <c r="E1619" s="229"/>
    </row>
    <row r="1620" spans="2:5" s="160" customFormat="1" ht="15" customHeight="1">
      <c r="B1620" s="159"/>
      <c r="C1620" s="159"/>
      <c r="D1620" s="158"/>
      <c r="E1620" s="229"/>
    </row>
    <row r="1621" spans="2:5" s="160" customFormat="1" ht="15" customHeight="1">
      <c r="B1621" s="159"/>
      <c r="C1621" s="159"/>
      <c r="D1621" s="158"/>
      <c r="E1621" s="229"/>
    </row>
    <row r="1622" spans="2:5" s="160" customFormat="1" ht="15" customHeight="1">
      <c r="B1622" s="159"/>
      <c r="C1622" s="159"/>
      <c r="D1622" s="158"/>
      <c r="E1622" s="229"/>
    </row>
    <row r="1623" spans="2:5" s="160" customFormat="1" ht="15" customHeight="1">
      <c r="B1623" s="159"/>
      <c r="C1623" s="159"/>
      <c r="D1623" s="158"/>
      <c r="E1623" s="229"/>
    </row>
    <row r="1624" spans="2:5" s="160" customFormat="1" ht="15" customHeight="1">
      <c r="B1624" s="159"/>
      <c r="C1624" s="159"/>
      <c r="D1624" s="158"/>
      <c r="E1624" s="229"/>
    </row>
    <row r="1625" spans="2:5" s="160" customFormat="1" ht="15" customHeight="1">
      <c r="B1625" s="159"/>
      <c r="C1625" s="159"/>
      <c r="D1625" s="158"/>
      <c r="E1625" s="229"/>
    </row>
    <row r="1626" spans="2:5" s="160" customFormat="1" ht="15" customHeight="1">
      <c r="B1626" s="159"/>
      <c r="C1626" s="159"/>
      <c r="D1626" s="158"/>
      <c r="E1626" s="229"/>
    </row>
    <row r="1627" spans="2:5" s="160" customFormat="1" ht="15" customHeight="1">
      <c r="B1627" s="159"/>
      <c r="C1627" s="159"/>
      <c r="D1627" s="158"/>
      <c r="E1627" s="229"/>
    </row>
    <row r="1628" spans="2:5" s="160" customFormat="1" ht="15" customHeight="1">
      <c r="B1628" s="159"/>
      <c r="C1628" s="159"/>
      <c r="D1628" s="158"/>
      <c r="E1628" s="229"/>
    </row>
    <row r="1629" spans="2:5" s="160" customFormat="1" ht="15" customHeight="1">
      <c r="B1629" s="159"/>
      <c r="C1629" s="159"/>
      <c r="D1629" s="158"/>
      <c r="E1629" s="229"/>
    </row>
    <row r="1630" spans="2:5" s="160" customFormat="1" ht="15" customHeight="1">
      <c r="B1630" s="159"/>
      <c r="C1630" s="159"/>
      <c r="D1630" s="158"/>
      <c r="E1630" s="229"/>
    </row>
    <row r="1631" spans="2:5" s="160" customFormat="1" ht="15" customHeight="1">
      <c r="B1631" s="159"/>
      <c r="C1631" s="159"/>
      <c r="D1631" s="158"/>
      <c r="E1631" s="229"/>
    </row>
    <row r="1632" spans="2:5" s="160" customFormat="1" ht="15" customHeight="1">
      <c r="B1632" s="159"/>
      <c r="C1632" s="159"/>
      <c r="D1632" s="158"/>
      <c r="E1632" s="229"/>
    </row>
    <row r="1633" spans="2:5" s="160" customFormat="1" ht="15" customHeight="1">
      <c r="B1633" s="159"/>
      <c r="C1633" s="159"/>
      <c r="D1633" s="158"/>
      <c r="E1633" s="229"/>
    </row>
    <row r="1634" spans="2:5" s="160" customFormat="1" ht="15" customHeight="1">
      <c r="B1634" s="159"/>
      <c r="C1634" s="159"/>
      <c r="D1634" s="158"/>
      <c r="E1634" s="229"/>
    </row>
    <row r="1635" spans="2:5" s="160" customFormat="1" ht="15" customHeight="1">
      <c r="B1635" s="159"/>
      <c r="C1635" s="159"/>
      <c r="D1635" s="158"/>
      <c r="E1635" s="229"/>
    </row>
    <row r="1636" spans="2:5" s="160" customFormat="1" ht="15" customHeight="1">
      <c r="B1636" s="159"/>
      <c r="C1636" s="159"/>
      <c r="D1636" s="158"/>
      <c r="E1636" s="229"/>
    </row>
    <row r="1637" spans="2:5" s="160" customFormat="1" ht="15" customHeight="1">
      <c r="B1637" s="159"/>
      <c r="C1637" s="159"/>
      <c r="D1637" s="158"/>
      <c r="E1637" s="229"/>
    </row>
    <row r="1638" spans="2:5" s="160" customFormat="1" ht="15" customHeight="1">
      <c r="B1638" s="159"/>
      <c r="C1638" s="159"/>
      <c r="D1638" s="158"/>
      <c r="E1638" s="229"/>
    </row>
    <row r="1639" spans="2:5" s="160" customFormat="1" ht="15" customHeight="1">
      <c r="B1639" s="159"/>
      <c r="C1639" s="159"/>
      <c r="D1639" s="158"/>
      <c r="E1639" s="229"/>
    </row>
    <row r="1640" spans="2:5" s="160" customFormat="1" ht="15" customHeight="1">
      <c r="B1640" s="159"/>
      <c r="C1640" s="159"/>
      <c r="D1640" s="158"/>
      <c r="E1640" s="229"/>
    </row>
    <row r="1641" spans="2:5" s="160" customFormat="1" ht="15" customHeight="1">
      <c r="B1641" s="159"/>
      <c r="C1641" s="159"/>
      <c r="D1641" s="158"/>
      <c r="E1641" s="229"/>
    </row>
    <row r="1642" spans="2:5" s="160" customFormat="1" ht="15" customHeight="1">
      <c r="B1642" s="159"/>
      <c r="C1642" s="159"/>
      <c r="D1642" s="158"/>
      <c r="E1642" s="229"/>
    </row>
    <row r="1643" spans="2:5" s="160" customFormat="1" ht="15" customHeight="1">
      <c r="B1643" s="159"/>
      <c r="C1643" s="159"/>
      <c r="D1643" s="158"/>
      <c r="E1643" s="229"/>
    </row>
    <row r="1644" spans="2:5" s="160" customFormat="1" ht="15" customHeight="1">
      <c r="B1644" s="159"/>
      <c r="C1644" s="159"/>
      <c r="D1644" s="158"/>
      <c r="E1644" s="229"/>
    </row>
    <row r="1645" spans="2:5" s="160" customFormat="1" ht="15" customHeight="1">
      <c r="B1645" s="159"/>
      <c r="C1645" s="159"/>
      <c r="D1645" s="158"/>
      <c r="E1645" s="229"/>
    </row>
    <row r="1646" spans="2:5" s="160" customFormat="1" ht="15" customHeight="1">
      <c r="B1646" s="159"/>
      <c r="C1646" s="159"/>
      <c r="D1646" s="158"/>
      <c r="E1646" s="229"/>
    </row>
    <row r="1647" spans="2:5" s="160" customFormat="1" ht="15" customHeight="1">
      <c r="B1647" s="159"/>
      <c r="C1647" s="159"/>
      <c r="D1647" s="158"/>
      <c r="E1647" s="229"/>
    </row>
    <row r="1648" spans="2:5" s="160" customFormat="1" ht="15" customHeight="1">
      <c r="B1648" s="159"/>
      <c r="C1648" s="159"/>
      <c r="D1648" s="158"/>
      <c r="E1648" s="229"/>
    </row>
    <row r="1649" spans="2:5" s="160" customFormat="1" ht="15" customHeight="1">
      <c r="B1649" s="159"/>
      <c r="C1649" s="159"/>
      <c r="D1649" s="158"/>
      <c r="E1649" s="229"/>
    </row>
    <row r="1650" spans="2:5" s="160" customFormat="1" ht="15" customHeight="1">
      <c r="B1650" s="159"/>
      <c r="C1650" s="159"/>
      <c r="D1650" s="158"/>
      <c r="E1650" s="229"/>
    </row>
    <row r="1651" spans="2:5" s="160" customFormat="1" ht="15" customHeight="1">
      <c r="B1651" s="159"/>
      <c r="C1651" s="159"/>
      <c r="D1651" s="158"/>
      <c r="E1651" s="229"/>
    </row>
    <row r="1652" spans="2:5" s="160" customFormat="1" ht="15" customHeight="1">
      <c r="B1652" s="159"/>
      <c r="C1652" s="159"/>
      <c r="D1652" s="158"/>
      <c r="E1652" s="229"/>
    </row>
    <row r="1653" spans="2:5" s="160" customFormat="1" ht="15" customHeight="1">
      <c r="B1653" s="159"/>
      <c r="C1653" s="159"/>
      <c r="D1653" s="158"/>
      <c r="E1653" s="229"/>
    </row>
    <row r="1654" spans="2:5" s="160" customFormat="1" ht="15" customHeight="1">
      <c r="B1654" s="159"/>
      <c r="C1654" s="159"/>
      <c r="D1654" s="158"/>
      <c r="E1654" s="229"/>
    </row>
    <row r="1655" spans="2:5" s="160" customFormat="1" ht="15" customHeight="1">
      <c r="B1655" s="159"/>
      <c r="C1655" s="159"/>
      <c r="D1655" s="158"/>
      <c r="E1655" s="229"/>
    </row>
    <row r="1656" spans="2:5" s="160" customFormat="1" ht="15" customHeight="1">
      <c r="B1656" s="159"/>
      <c r="C1656" s="159"/>
      <c r="D1656" s="158"/>
      <c r="E1656" s="229"/>
    </row>
    <row r="1657" spans="2:5" s="160" customFormat="1" ht="15" customHeight="1">
      <c r="B1657" s="159"/>
      <c r="C1657" s="159"/>
      <c r="D1657" s="158"/>
      <c r="E1657" s="229"/>
    </row>
    <row r="1658" spans="2:5" s="160" customFormat="1" ht="15" customHeight="1">
      <c r="B1658" s="159"/>
      <c r="C1658" s="159"/>
      <c r="D1658" s="158"/>
      <c r="E1658" s="229"/>
    </row>
    <row r="1659" spans="2:5" s="160" customFormat="1" ht="15" customHeight="1">
      <c r="B1659" s="159"/>
      <c r="C1659" s="159"/>
      <c r="D1659" s="158"/>
      <c r="E1659" s="229"/>
    </row>
    <row r="1660" spans="2:5" s="160" customFormat="1" ht="15" customHeight="1">
      <c r="B1660" s="159"/>
      <c r="C1660" s="159"/>
      <c r="D1660" s="158"/>
      <c r="E1660" s="229"/>
    </row>
    <row r="1661" spans="2:5" s="160" customFormat="1" ht="15" customHeight="1">
      <c r="B1661" s="159"/>
      <c r="C1661" s="159"/>
      <c r="D1661" s="158"/>
      <c r="E1661" s="229"/>
    </row>
    <row r="1662" spans="2:5" s="160" customFormat="1" ht="15" customHeight="1">
      <c r="B1662" s="159"/>
      <c r="C1662" s="159"/>
      <c r="D1662" s="158"/>
      <c r="E1662" s="229"/>
    </row>
    <row r="1663" spans="2:5" s="160" customFormat="1" ht="15" customHeight="1">
      <c r="B1663" s="159"/>
      <c r="C1663" s="159"/>
      <c r="D1663" s="158"/>
      <c r="E1663" s="229"/>
    </row>
    <row r="1664" spans="2:5" s="160" customFormat="1" ht="15" customHeight="1">
      <c r="B1664" s="159"/>
      <c r="C1664" s="159"/>
      <c r="D1664" s="158"/>
      <c r="E1664" s="229"/>
    </row>
    <row r="1665" spans="2:5" s="160" customFormat="1" ht="15" customHeight="1">
      <c r="B1665" s="159"/>
      <c r="C1665" s="159"/>
      <c r="D1665" s="158"/>
      <c r="E1665" s="229"/>
    </row>
    <row r="1666" spans="2:5" s="160" customFormat="1" ht="15" customHeight="1">
      <c r="B1666" s="159"/>
      <c r="C1666" s="159"/>
      <c r="D1666" s="158"/>
      <c r="E1666" s="229"/>
    </row>
    <row r="1667" spans="2:5" s="160" customFormat="1" ht="15" customHeight="1">
      <c r="B1667" s="159"/>
      <c r="C1667" s="159"/>
      <c r="D1667" s="158"/>
      <c r="E1667" s="229"/>
    </row>
    <row r="1668" spans="2:5" s="160" customFormat="1" ht="15" customHeight="1">
      <c r="B1668" s="159"/>
      <c r="C1668" s="159"/>
      <c r="D1668" s="158"/>
      <c r="E1668" s="229"/>
    </row>
    <row r="1669" spans="2:5" s="160" customFormat="1" ht="15" customHeight="1">
      <c r="B1669" s="159"/>
      <c r="C1669" s="159"/>
      <c r="D1669" s="158"/>
      <c r="E1669" s="229"/>
    </row>
    <row r="1670" spans="2:5" s="160" customFormat="1" ht="15" customHeight="1">
      <c r="B1670" s="159"/>
      <c r="C1670" s="159"/>
      <c r="D1670" s="158"/>
      <c r="E1670" s="229"/>
    </row>
    <row r="1671" spans="2:5" s="160" customFormat="1" ht="15" customHeight="1">
      <c r="B1671" s="159"/>
      <c r="C1671" s="159"/>
      <c r="D1671" s="158"/>
      <c r="E1671" s="229"/>
    </row>
    <row r="1672" spans="2:5" s="160" customFormat="1" ht="15" customHeight="1">
      <c r="B1672" s="159"/>
      <c r="C1672" s="159"/>
      <c r="D1672" s="158"/>
      <c r="E1672" s="229"/>
    </row>
    <row r="1673" spans="2:5" s="160" customFormat="1" ht="15" customHeight="1">
      <c r="B1673" s="159"/>
      <c r="C1673" s="159"/>
      <c r="D1673" s="158"/>
      <c r="E1673" s="229"/>
    </row>
    <row r="1674" spans="2:5" s="160" customFormat="1" ht="15" customHeight="1">
      <c r="B1674" s="159"/>
      <c r="C1674" s="159"/>
      <c r="D1674" s="158"/>
      <c r="E1674" s="229"/>
    </row>
    <row r="1675" spans="2:5" s="160" customFormat="1" ht="15" customHeight="1">
      <c r="B1675" s="159"/>
      <c r="C1675" s="159"/>
      <c r="D1675" s="158"/>
      <c r="E1675" s="229"/>
    </row>
    <row r="1676" spans="2:5" s="160" customFormat="1" ht="15" customHeight="1">
      <c r="B1676" s="159"/>
      <c r="C1676" s="159"/>
      <c r="D1676" s="158"/>
      <c r="E1676" s="229"/>
    </row>
    <row r="1677" spans="2:5" s="160" customFormat="1" ht="15" customHeight="1">
      <c r="B1677" s="159"/>
      <c r="C1677" s="159"/>
      <c r="D1677" s="158"/>
      <c r="E1677" s="229"/>
    </row>
    <row r="1678" spans="2:5" s="160" customFormat="1" ht="15" customHeight="1">
      <c r="B1678" s="159"/>
      <c r="C1678" s="159"/>
      <c r="D1678" s="158"/>
      <c r="E1678" s="229"/>
    </row>
    <row r="1679" spans="2:5" s="160" customFormat="1" ht="15" customHeight="1">
      <c r="B1679" s="159"/>
      <c r="C1679" s="159"/>
      <c r="D1679" s="158"/>
      <c r="E1679" s="229"/>
    </row>
    <row r="1680" spans="2:5" s="160" customFormat="1" ht="15" customHeight="1">
      <c r="B1680" s="159"/>
      <c r="C1680" s="159"/>
      <c r="D1680" s="158"/>
      <c r="E1680" s="229"/>
    </row>
    <row r="1681" spans="2:5" s="160" customFormat="1" ht="15" customHeight="1">
      <c r="B1681" s="159"/>
      <c r="C1681" s="159"/>
      <c r="D1681" s="158"/>
      <c r="E1681" s="229"/>
    </row>
    <row r="1682" spans="2:5" s="160" customFormat="1" ht="15" customHeight="1">
      <c r="B1682" s="159"/>
      <c r="C1682" s="159"/>
      <c r="D1682" s="158"/>
      <c r="E1682" s="229"/>
    </row>
    <row r="1683" spans="2:5" s="160" customFormat="1" ht="15" customHeight="1">
      <c r="B1683" s="159"/>
      <c r="C1683" s="159"/>
      <c r="D1683" s="158"/>
      <c r="E1683" s="229"/>
    </row>
    <row r="1684" spans="2:5" s="160" customFormat="1" ht="15" customHeight="1">
      <c r="B1684" s="159"/>
      <c r="C1684" s="159"/>
      <c r="D1684" s="158"/>
      <c r="E1684" s="229"/>
    </row>
    <row r="1685" spans="2:5" s="160" customFormat="1" ht="15" customHeight="1">
      <c r="B1685" s="159"/>
      <c r="C1685" s="159"/>
      <c r="D1685" s="158"/>
      <c r="E1685" s="229"/>
    </row>
    <row r="1686" spans="2:5" s="160" customFormat="1" ht="15" customHeight="1">
      <c r="B1686" s="159"/>
      <c r="C1686" s="159"/>
      <c r="D1686" s="158"/>
      <c r="E1686" s="229"/>
    </row>
    <row r="1687" spans="2:5" s="160" customFormat="1" ht="15" customHeight="1">
      <c r="B1687" s="159"/>
      <c r="C1687" s="159"/>
      <c r="D1687" s="158"/>
      <c r="E1687" s="229"/>
    </row>
    <row r="1688" spans="2:5" s="160" customFormat="1" ht="15" customHeight="1">
      <c r="B1688" s="159"/>
      <c r="C1688" s="159"/>
      <c r="D1688" s="158"/>
      <c r="E1688" s="229"/>
    </row>
    <row r="1689" spans="2:5" s="160" customFormat="1" ht="15" customHeight="1">
      <c r="B1689" s="159"/>
      <c r="C1689" s="159"/>
      <c r="D1689" s="158"/>
      <c r="E1689" s="229"/>
    </row>
    <row r="1690" spans="2:5" s="160" customFormat="1" ht="15" customHeight="1">
      <c r="B1690" s="159"/>
      <c r="C1690" s="159"/>
      <c r="D1690" s="158"/>
      <c r="E1690" s="229"/>
    </row>
    <row r="1691" spans="2:5" s="160" customFormat="1" ht="15" customHeight="1">
      <c r="B1691" s="159"/>
      <c r="C1691" s="159"/>
      <c r="D1691" s="158"/>
      <c r="E1691" s="229"/>
    </row>
    <row r="1692" spans="2:5" s="160" customFormat="1" ht="15" customHeight="1">
      <c r="B1692" s="159"/>
      <c r="C1692" s="159"/>
      <c r="D1692" s="158"/>
      <c r="E1692" s="229"/>
    </row>
    <row r="1693" spans="2:5" s="160" customFormat="1" ht="15" customHeight="1">
      <c r="B1693" s="159"/>
      <c r="C1693" s="159"/>
      <c r="D1693" s="158"/>
      <c r="E1693" s="229"/>
    </row>
    <row r="1694" spans="2:5" s="160" customFormat="1" ht="15" customHeight="1">
      <c r="B1694" s="159"/>
      <c r="C1694" s="159"/>
      <c r="D1694" s="158"/>
      <c r="E1694" s="229"/>
    </row>
    <row r="1695" spans="2:5" s="160" customFormat="1" ht="15" customHeight="1">
      <c r="B1695" s="159"/>
      <c r="C1695" s="159"/>
      <c r="D1695" s="158"/>
      <c r="E1695" s="229"/>
    </row>
    <row r="1696" spans="2:5" s="160" customFormat="1" ht="15" customHeight="1">
      <c r="B1696" s="159"/>
      <c r="C1696" s="159"/>
      <c r="D1696" s="158"/>
      <c r="E1696" s="229"/>
    </row>
    <row r="1697" spans="2:5" s="160" customFormat="1" ht="15" customHeight="1">
      <c r="B1697" s="159"/>
      <c r="C1697" s="159"/>
      <c r="D1697" s="158"/>
      <c r="E1697" s="229"/>
    </row>
    <row r="1698" spans="2:5" s="160" customFormat="1" ht="15" customHeight="1">
      <c r="B1698" s="159"/>
      <c r="C1698" s="159"/>
      <c r="D1698" s="158"/>
      <c r="E1698" s="229"/>
    </row>
    <row r="1699" spans="2:5" s="160" customFormat="1" ht="15" customHeight="1">
      <c r="B1699" s="159"/>
      <c r="C1699" s="159"/>
      <c r="D1699" s="158"/>
      <c r="E1699" s="229"/>
    </row>
    <row r="1700" spans="2:5" s="160" customFormat="1" ht="15" customHeight="1">
      <c r="B1700" s="159"/>
      <c r="C1700" s="159"/>
      <c r="D1700" s="158"/>
      <c r="E1700" s="229"/>
    </row>
    <row r="1701" spans="2:5" s="160" customFormat="1" ht="15" customHeight="1">
      <c r="B1701" s="159"/>
      <c r="C1701" s="159"/>
      <c r="D1701" s="158"/>
      <c r="E1701" s="229"/>
    </row>
    <row r="1702" spans="2:5" s="160" customFormat="1" ht="15" customHeight="1">
      <c r="B1702" s="159"/>
      <c r="C1702" s="159"/>
      <c r="D1702" s="158"/>
      <c r="E1702" s="229"/>
    </row>
    <row r="1703" spans="2:5" s="160" customFormat="1" ht="15" customHeight="1">
      <c r="B1703" s="159"/>
      <c r="C1703" s="159"/>
      <c r="D1703" s="158"/>
      <c r="E1703" s="229"/>
    </row>
    <row r="1704" spans="2:5" s="160" customFormat="1" ht="15" customHeight="1">
      <c r="B1704" s="159"/>
      <c r="C1704" s="159"/>
      <c r="D1704" s="158"/>
      <c r="E1704" s="229"/>
    </row>
    <row r="1705" spans="2:5" s="160" customFormat="1" ht="15" customHeight="1">
      <c r="B1705" s="159"/>
      <c r="C1705" s="159"/>
      <c r="D1705" s="158"/>
      <c r="E1705" s="229"/>
    </row>
    <row r="1706" spans="2:5" s="160" customFormat="1" ht="15" customHeight="1">
      <c r="B1706" s="159"/>
      <c r="C1706" s="159"/>
      <c r="D1706" s="158"/>
      <c r="E1706" s="229"/>
    </row>
    <row r="1707" spans="2:5" s="160" customFormat="1" ht="15" customHeight="1">
      <c r="B1707" s="159"/>
      <c r="C1707" s="159"/>
      <c r="D1707" s="158"/>
      <c r="E1707" s="229"/>
    </row>
    <row r="1708" spans="2:5" s="160" customFormat="1" ht="15" customHeight="1">
      <c r="B1708" s="159"/>
      <c r="C1708" s="159"/>
      <c r="D1708" s="158"/>
      <c r="E1708" s="229"/>
    </row>
    <row r="1709" spans="2:5" s="160" customFormat="1" ht="15" customHeight="1">
      <c r="B1709" s="159"/>
      <c r="C1709" s="159"/>
      <c r="D1709" s="158"/>
      <c r="E1709" s="229"/>
    </row>
    <row r="1710" spans="2:5" s="160" customFormat="1" ht="15" customHeight="1">
      <c r="B1710" s="159"/>
      <c r="C1710" s="159"/>
      <c r="D1710" s="158"/>
      <c r="E1710" s="229"/>
    </row>
    <row r="1711" spans="2:5" s="160" customFormat="1" ht="15" customHeight="1">
      <c r="B1711" s="159"/>
      <c r="C1711" s="159"/>
      <c r="D1711" s="158"/>
      <c r="E1711" s="229"/>
    </row>
    <row r="1712" spans="2:5" s="160" customFormat="1" ht="15" customHeight="1">
      <c r="B1712" s="159"/>
      <c r="C1712" s="159"/>
      <c r="D1712" s="158"/>
      <c r="E1712" s="229"/>
    </row>
    <row r="1713" spans="2:5" s="160" customFormat="1" ht="15" customHeight="1">
      <c r="B1713" s="159"/>
      <c r="C1713" s="159"/>
      <c r="D1713" s="158"/>
      <c r="E1713" s="229"/>
    </row>
    <row r="1714" spans="2:5" s="160" customFormat="1" ht="15" customHeight="1">
      <c r="B1714" s="159"/>
      <c r="C1714" s="159"/>
      <c r="D1714" s="158"/>
      <c r="E1714" s="229"/>
    </row>
    <row r="1715" spans="2:5" s="160" customFormat="1" ht="15" customHeight="1">
      <c r="B1715" s="159"/>
      <c r="C1715" s="159"/>
      <c r="D1715" s="158"/>
      <c r="E1715" s="229"/>
    </row>
    <row r="1716" spans="2:5" s="160" customFormat="1" ht="15" customHeight="1">
      <c r="B1716" s="159"/>
      <c r="C1716" s="159"/>
      <c r="D1716" s="158"/>
      <c r="E1716" s="229"/>
    </row>
    <row r="1717" spans="2:5" s="160" customFormat="1" ht="15" customHeight="1">
      <c r="B1717" s="159"/>
      <c r="C1717" s="159"/>
      <c r="D1717" s="158"/>
      <c r="E1717" s="229"/>
    </row>
    <row r="1718" spans="2:5" s="160" customFormat="1" ht="15" customHeight="1">
      <c r="B1718" s="159"/>
      <c r="C1718" s="159"/>
      <c r="D1718" s="158"/>
      <c r="E1718" s="229"/>
    </row>
    <row r="1719" spans="2:5" s="160" customFormat="1" ht="15" customHeight="1">
      <c r="B1719" s="159"/>
      <c r="C1719" s="159"/>
      <c r="D1719" s="158"/>
      <c r="E1719" s="229"/>
    </row>
    <row r="1720" spans="2:5" s="160" customFormat="1" ht="15" customHeight="1">
      <c r="B1720" s="159"/>
      <c r="C1720" s="159"/>
      <c r="D1720" s="158"/>
      <c r="E1720" s="229"/>
    </row>
    <row r="1721" spans="2:5" s="160" customFormat="1" ht="15" customHeight="1">
      <c r="B1721" s="159"/>
      <c r="C1721" s="159"/>
      <c r="D1721" s="158"/>
      <c r="E1721" s="229"/>
    </row>
    <row r="1722" spans="2:5" s="160" customFormat="1" ht="15" customHeight="1">
      <c r="B1722" s="159"/>
      <c r="C1722" s="159"/>
      <c r="D1722" s="158"/>
      <c r="E1722" s="229"/>
    </row>
    <row r="1723" spans="2:5" s="160" customFormat="1" ht="15" customHeight="1">
      <c r="B1723" s="159"/>
      <c r="C1723" s="159"/>
      <c r="D1723" s="158"/>
      <c r="E1723" s="229"/>
    </row>
    <row r="1724" spans="2:5" s="160" customFormat="1" ht="15" customHeight="1">
      <c r="B1724" s="159"/>
      <c r="C1724" s="159"/>
      <c r="D1724" s="158"/>
      <c r="E1724" s="229"/>
    </row>
    <row r="1725" spans="2:5" s="160" customFormat="1" ht="15" customHeight="1">
      <c r="B1725" s="159"/>
      <c r="C1725" s="159"/>
      <c r="D1725" s="158"/>
      <c r="E1725" s="229"/>
    </row>
    <row r="1726" spans="2:5" s="160" customFormat="1" ht="15" customHeight="1">
      <c r="B1726" s="159"/>
      <c r="C1726" s="159"/>
      <c r="D1726" s="158"/>
      <c r="E1726" s="229"/>
    </row>
    <row r="1727" spans="2:5" s="160" customFormat="1" ht="15" customHeight="1">
      <c r="B1727" s="159"/>
      <c r="C1727" s="159"/>
      <c r="D1727" s="158"/>
      <c r="E1727" s="229"/>
    </row>
    <row r="1728" spans="2:5" s="160" customFormat="1" ht="15" customHeight="1">
      <c r="B1728" s="159"/>
      <c r="C1728" s="159"/>
      <c r="D1728" s="158"/>
      <c r="E1728" s="229"/>
    </row>
    <row r="1729" spans="2:5" s="160" customFormat="1" ht="15" customHeight="1">
      <c r="B1729" s="159"/>
      <c r="C1729" s="159"/>
      <c r="D1729" s="158"/>
      <c r="E1729" s="229"/>
    </row>
    <row r="1730" spans="2:5" s="160" customFormat="1" ht="15" customHeight="1">
      <c r="B1730" s="159"/>
      <c r="C1730" s="159"/>
      <c r="D1730" s="158"/>
      <c r="E1730" s="229"/>
    </row>
    <row r="1731" spans="2:5" s="160" customFormat="1" ht="15" customHeight="1">
      <c r="B1731" s="159"/>
      <c r="C1731" s="159"/>
      <c r="D1731" s="158"/>
      <c r="E1731" s="229"/>
    </row>
    <row r="1732" spans="2:5" s="160" customFormat="1" ht="15" customHeight="1">
      <c r="B1732" s="159"/>
      <c r="C1732" s="159"/>
      <c r="D1732" s="158"/>
      <c r="E1732" s="229"/>
    </row>
    <row r="1733" spans="2:5" s="160" customFormat="1" ht="15" customHeight="1">
      <c r="B1733" s="159"/>
      <c r="C1733" s="159"/>
      <c r="D1733" s="158"/>
      <c r="E1733" s="229"/>
    </row>
    <row r="1734" spans="2:5" s="160" customFormat="1" ht="15" customHeight="1">
      <c r="B1734" s="159"/>
      <c r="C1734" s="159"/>
      <c r="D1734" s="158"/>
      <c r="E1734" s="229"/>
    </row>
    <row r="1735" spans="2:5" s="160" customFormat="1" ht="15" customHeight="1">
      <c r="B1735" s="159"/>
      <c r="C1735" s="159"/>
      <c r="D1735" s="158"/>
      <c r="E1735" s="229"/>
    </row>
    <row r="1736" spans="2:5" s="160" customFormat="1" ht="15" customHeight="1">
      <c r="B1736" s="159"/>
      <c r="C1736" s="159"/>
      <c r="D1736" s="158"/>
      <c r="E1736" s="229"/>
    </row>
    <row r="1737" spans="2:5" s="160" customFormat="1" ht="15" customHeight="1">
      <c r="B1737" s="159"/>
      <c r="C1737" s="159"/>
      <c r="D1737" s="158"/>
      <c r="E1737" s="229"/>
    </row>
    <row r="1738" spans="2:5" s="160" customFormat="1" ht="15" customHeight="1">
      <c r="B1738" s="159"/>
      <c r="C1738" s="159"/>
      <c r="D1738" s="158"/>
      <c r="E1738" s="229"/>
    </row>
    <row r="1739" spans="2:5" s="160" customFormat="1" ht="15" customHeight="1">
      <c r="B1739" s="159"/>
      <c r="C1739" s="159"/>
      <c r="D1739" s="158"/>
      <c r="E1739" s="229"/>
    </row>
    <row r="1740" spans="2:5" s="160" customFormat="1" ht="15" customHeight="1">
      <c r="B1740" s="159"/>
      <c r="C1740" s="159"/>
      <c r="D1740" s="158"/>
      <c r="E1740" s="229"/>
    </row>
    <row r="1741" spans="2:5" s="160" customFormat="1" ht="15" customHeight="1">
      <c r="B1741" s="159"/>
      <c r="C1741" s="159"/>
      <c r="D1741" s="158"/>
      <c r="E1741" s="229"/>
    </row>
    <row r="1742" spans="2:5" s="160" customFormat="1" ht="15" customHeight="1">
      <c r="B1742" s="159"/>
      <c r="C1742" s="159"/>
      <c r="D1742" s="158"/>
      <c r="E1742" s="229"/>
    </row>
    <row r="1743" spans="2:5" s="160" customFormat="1" ht="15" customHeight="1">
      <c r="B1743" s="159"/>
      <c r="C1743" s="159"/>
      <c r="D1743" s="158"/>
      <c r="E1743" s="229"/>
    </row>
    <row r="1744" spans="2:5" s="160" customFormat="1" ht="15" customHeight="1">
      <c r="B1744" s="159"/>
      <c r="C1744" s="159"/>
      <c r="D1744" s="158"/>
      <c r="E1744" s="229"/>
    </row>
    <row r="1745" spans="2:5" s="160" customFormat="1" ht="15" customHeight="1">
      <c r="B1745" s="159"/>
      <c r="C1745" s="159"/>
      <c r="D1745" s="158"/>
      <c r="E1745" s="229"/>
    </row>
    <row r="1746" spans="2:5" s="160" customFormat="1" ht="15" customHeight="1">
      <c r="B1746" s="159"/>
      <c r="C1746" s="159"/>
      <c r="D1746" s="158"/>
      <c r="E1746" s="229"/>
    </row>
    <row r="1747" spans="2:5" s="160" customFormat="1" ht="15" customHeight="1">
      <c r="B1747" s="159"/>
      <c r="C1747" s="159"/>
      <c r="D1747" s="158"/>
      <c r="E1747" s="229"/>
    </row>
    <row r="1748" spans="2:5" s="160" customFormat="1" ht="15" customHeight="1">
      <c r="B1748" s="159"/>
      <c r="C1748" s="159"/>
      <c r="D1748" s="158"/>
      <c r="E1748" s="229"/>
    </row>
    <row r="1749" spans="2:5" s="160" customFormat="1" ht="15" customHeight="1">
      <c r="B1749" s="159"/>
      <c r="C1749" s="159"/>
      <c r="D1749" s="158"/>
      <c r="E1749" s="229"/>
    </row>
    <row r="1750" spans="2:5" s="160" customFormat="1" ht="15" customHeight="1">
      <c r="B1750" s="159"/>
      <c r="C1750" s="159"/>
      <c r="D1750" s="158"/>
      <c r="E1750" s="229"/>
    </row>
    <row r="1751" spans="2:5" s="160" customFormat="1" ht="15" customHeight="1">
      <c r="B1751" s="159"/>
      <c r="C1751" s="159"/>
      <c r="D1751" s="158"/>
      <c r="E1751" s="229"/>
    </row>
    <row r="1752" spans="2:5" s="160" customFormat="1" ht="15" customHeight="1">
      <c r="B1752" s="159"/>
      <c r="C1752" s="159"/>
      <c r="D1752" s="158"/>
      <c r="E1752" s="229"/>
    </row>
    <row r="1753" spans="2:5" s="160" customFormat="1" ht="15" customHeight="1">
      <c r="B1753" s="159"/>
      <c r="C1753" s="159"/>
      <c r="D1753" s="158"/>
      <c r="E1753" s="229"/>
    </row>
    <row r="1754" spans="2:5" s="160" customFormat="1" ht="15" customHeight="1">
      <c r="B1754" s="159"/>
      <c r="C1754" s="159"/>
      <c r="D1754" s="158"/>
      <c r="E1754" s="229"/>
    </row>
    <row r="1755" spans="2:5" s="160" customFormat="1" ht="15" customHeight="1">
      <c r="B1755" s="159"/>
      <c r="C1755" s="159"/>
      <c r="D1755" s="158"/>
      <c r="E1755" s="229"/>
    </row>
    <row r="1756" spans="2:5" s="160" customFormat="1" ht="15" customHeight="1">
      <c r="B1756" s="159"/>
      <c r="C1756" s="159"/>
      <c r="D1756" s="158"/>
      <c r="E1756" s="229"/>
    </row>
    <row r="1757" spans="2:5" s="160" customFormat="1" ht="15" customHeight="1">
      <c r="B1757" s="159"/>
      <c r="C1757" s="159"/>
      <c r="D1757" s="158"/>
      <c r="E1757" s="229"/>
    </row>
    <row r="1758" spans="2:5" s="160" customFormat="1" ht="15" customHeight="1">
      <c r="B1758" s="159"/>
      <c r="C1758" s="159"/>
      <c r="D1758" s="158"/>
      <c r="E1758" s="229"/>
    </row>
    <row r="1759" spans="2:5" s="160" customFormat="1" ht="15" customHeight="1">
      <c r="B1759" s="159"/>
      <c r="C1759" s="159"/>
      <c r="D1759" s="158"/>
      <c r="E1759" s="229"/>
    </row>
    <row r="1760" spans="2:5" s="160" customFormat="1" ht="15" customHeight="1">
      <c r="B1760" s="159"/>
      <c r="C1760" s="159"/>
      <c r="D1760" s="158"/>
      <c r="E1760" s="229"/>
    </row>
    <row r="1761" spans="2:5" s="160" customFormat="1" ht="15" customHeight="1">
      <c r="B1761" s="159"/>
      <c r="C1761" s="159"/>
      <c r="D1761" s="158"/>
      <c r="E1761" s="229"/>
    </row>
    <row r="1762" spans="2:5" s="160" customFormat="1" ht="15" customHeight="1">
      <c r="B1762" s="159"/>
      <c r="C1762" s="159"/>
      <c r="D1762" s="158"/>
      <c r="E1762" s="229"/>
    </row>
    <row r="1763" spans="2:5" s="160" customFormat="1" ht="15" customHeight="1">
      <c r="B1763" s="159"/>
      <c r="C1763" s="159"/>
      <c r="D1763" s="158"/>
      <c r="E1763" s="229"/>
    </row>
    <row r="1764" spans="2:5" s="160" customFormat="1" ht="15" customHeight="1">
      <c r="B1764" s="159"/>
      <c r="C1764" s="159"/>
      <c r="D1764" s="158"/>
      <c r="E1764" s="229"/>
    </row>
    <row r="1765" spans="2:5" s="160" customFormat="1" ht="15" customHeight="1">
      <c r="B1765" s="159"/>
      <c r="C1765" s="159"/>
      <c r="D1765" s="158"/>
      <c r="E1765" s="229"/>
    </row>
    <row r="1766" spans="2:5" s="160" customFormat="1" ht="15" customHeight="1">
      <c r="B1766" s="159"/>
      <c r="C1766" s="159"/>
      <c r="D1766" s="158"/>
      <c r="E1766" s="229"/>
    </row>
    <row r="1767" spans="2:5" s="160" customFormat="1" ht="15" customHeight="1">
      <c r="B1767" s="159"/>
      <c r="C1767" s="159"/>
      <c r="D1767" s="158"/>
      <c r="E1767" s="229"/>
    </row>
    <row r="1768" spans="2:5" s="160" customFormat="1" ht="15" customHeight="1">
      <c r="B1768" s="159"/>
      <c r="C1768" s="159"/>
      <c r="D1768" s="158"/>
      <c r="E1768" s="229"/>
    </row>
    <row r="1769" spans="2:5" s="160" customFormat="1" ht="15" customHeight="1">
      <c r="B1769" s="159"/>
      <c r="C1769" s="159"/>
      <c r="D1769" s="158"/>
      <c r="E1769" s="229"/>
    </row>
    <row r="1770" spans="2:5" s="160" customFormat="1" ht="15" customHeight="1">
      <c r="B1770" s="159"/>
      <c r="C1770" s="159"/>
      <c r="D1770" s="158"/>
      <c r="E1770" s="229"/>
    </row>
    <row r="1771" spans="2:5" s="160" customFormat="1" ht="15" customHeight="1">
      <c r="B1771" s="159"/>
      <c r="C1771" s="159"/>
      <c r="D1771" s="158"/>
      <c r="E1771" s="229"/>
    </row>
    <row r="1772" spans="2:5" s="160" customFormat="1" ht="15" customHeight="1">
      <c r="B1772" s="159"/>
      <c r="C1772" s="159"/>
      <c r="D1772" s="158"/>
      <c r="E1772" s="229"/>
    </row>
    <row r="1773" spans="2:5" s="160" customFormat="1" ht="15" customHeight="1">
      <c r="B1773" s="159"/>
      <c r="C1773" s="159"/>
      <c r="D1773" s="158"/>
      <c r="E1773" s="229"/>
    </row>
    <row r="1774" spans="2:5" s="160" customFormat="1" ht="15" customHeight="1">
      <c r="B1774" s="159"/>
      <c r="C1774" s="159"/>
      <c r="D1774" s="158"/>
      <c r="E1774" s="229"/>
    </row>
    <row r="1775" spans="2:5" s="160" customFormat="1" ht="15" customHeight="1">
      <c r="B1775" s="159"/>
      <c r="C1775" s="159"/>
      <c r="D1775" s="158"/>
      <c r="E1775" s="229"/>
    </row>
    <row r="1776" spans="2:5" s="160" customFormat="1" ht="15" customHeight="1">
      <c r="B1776" s="159"/>
      <c r="C1776" s="159"/>
      <c r="D1776" s="158"/>
      <c r="E1776" s="229"/>
    </row>
    <row r="1777" spans="2:5" s="160" customFormat="1" ht="15" customHeight="1">
      <c r="B1777" s="159"/>
      <c r="C1777" s="159"/>
      <c r="D1777" s="158"/>
      <c r="E1777" s="229"/>
    </row>
    <row r="1778" spans="2:5" s="160" customFormat="1" ht="15" customHeight="1">
      <c r="B1778" s="159"/>
      <c r="C1778" s="159"/>
      <c r="D1778" s="158"/>
      <c r="E1778" s="229"/>
    </row>
    <row r="1779" spans="2:5" s="160" customFormat="1" ht="15" customHeight="1">
      <c r="B1779" s="159"/>
      <c r="C1779" s="159"/>
      <c r="D1779" s="158"/>
      <c r="E1779" s="229"/>
    </row>
    <row r="1780" spans="2:5" s="160" customFormat="1" ht="15" customHeight="1">
      <c r="B1780" s="159"/>
      <c r="C1780" s="159"/>
      <c r="D1780" s="158"/>
      <c r="E1780" s="229"/>
    </row>
    <row r="1781" spans="2:5" s="160" customFormat="1" ht="15" customHeight="1">
      <c r="B1781" s="159"/>
      <c r="C1781" s="159"/>
      <c r="D1781" s="158"/>
      <c r="E1781" s="229"/>
    </row>
    <row r="1782" spans="2:5" s="160" customFormat="1" ht="15" customHeight="1">
      <c r="B1782" s="159"/>
      <c r="C1782" s="159"/>
      <c r="D1782" s="158"/>
      <c r="E1782" s="229"/>
    </row>
    <row r="1783" spans="2:5" s="160" customFormat="1" ht="15" customHeight="1">
      <c r="B1783" s="159"/>
      <c r="C1783" s="159"/>
      <c r="D1783" s="158"/>
      <c r="E1783" s="229"/>
    </row>
    <row r="1784" spans="2:5" s="160" customFormat="1" ht="15" customHeight="1">
      <c r="B1784" s="159"/>
      <c r="C1784" s="159"/>
      <c r="D1784" s="158"/>
      <c r="E1784" s="229"/>
    </row>
    <row r="1785" spans="2:5" s="160" customFormat="1" ht="15" customHeight="1">
      <c r="B1785" s="159"/>
      <c r="C1785" s="159"/>
      <c r="D1785" s="158"/>
      <c r="E1785" s="229"/>
    </row>
    <row r="1786" spans="2:5" s="160" customFormat="1" ht="15" customHeight="1">
      <c r="B1786" s="159"/>
      <c r="C1786" s="159"/>
      <c r="D1786" s="158"/>
      <c r="E1786" s="229"/>
    </row>
    <row r="1787" spans="2:5" s="160" customFormat="1" ht="15" customHeight="1">
      <c r="B1787" s="159"/>
      <c r="C1787" s="159"/>
      <c r="D1787" s="158"/>
      <c r="E1787" s="229"/>
    </row>
    <row r="1788" spans="2:5" s="160" customFormat="1" ht="15" customHeight="1">
      <c r="B1788" s="159"/>
      <c r="C1788" s="159"/>
      <c r="D1788" s="158"/>
      <c r="E1788" s="229"/>
    </row>
    <row r="1789" spans="2:5" s="160" customFormat="1" ht="15" customHeight="1">
      <c r="B1789" s="159"/>
      <c r="C1789" s="159"/>
      <c r="D1789" s="158"/>
      <c r="E1789" s="229"/>
    </row>
    <row r="1790" spans="2:5" s="160" customFormat="1" ht="15" customHeight="1">
      <c r="B1790" s="159"/>
      <c r="C1790" s="159"/>
      <c r="D1790" s="158"/>
      <c r="E1790" s="229"/>
    </row>
    <row r="1791" spans="2:5" s="160" customFormat="1" ht="15" customHeight="1">
      <c r="B1791" s="159"/>
      <c r="C1791" s="159"/>
      <c r="D1791" s="158"/>
      <c r="E1791" s="229"/>
    </row>
    <row r="1792" spans="2:5" s="160" customFormat="1" ht="15" customHeight="1">
      <c r="B1792" s="159"/>
      <c r="C1792" s="159"/>
      <c r="D1792" s="158"/>
      <c r="E1792" s="229"/>
    </row>
    <row r="1793" spans="2:5" s="160" customFormat="1" ht="15" customHeight="1">
      <c r="B1793" s="159"/>
      <c r="C1793" s="159"/>
      <c r="D1793" s="158"/>
      <c r="E1793" s="229"/>
    </row>
    <row r="1794" spans="2:5" s="160" customFormat="1" ht="15" customHeight="1">
      <c r="B1794" s="159"/>
      <c r="C1794" s="159"/>
      <c r="D1794" s="158"/>
      <c r="E1794" s="229"/>
    </row>
    <row r="1795" spans="2:5" s="160" customFormat="1" ht="15" customHeight="1">
      <c r="B1795" s="159"/>
      <c r="C1795" s="159"/>
      <c r="D1795" s="158"/>
      <c r="E1795" s="229"/>
    </row>
    <row r="1796" spans="2:5" s="160" customFormat="1" ht="15" customHeight="1">
      <c r="B1796" s="159"/>
      <c r="C1796" s="159"/>
      <c r="D1796" s="158"/>
      <c r="E1796" s="229"/>
    </row>
    <row r="1797" spans="2:5" s="160" customFormat="1" ht="15" customHeight="1">
      <c r="B1797" s="159"/>
      <c r="C1797" s="159"/>
      <c r="D1797" s="158"/>
      <c r="E1797" s="229"/>
    </row>
    <row r="1798" spans="2:5" s="160" customFormat="1" ht="15" customHeight="1">
      <c r="B1798" s="159"/>
      <c r="C1798" s="159"/>
      <c r="D1798" s="158"/>
      <c r="E1798" s="229"/>
    </row>
    <row r="1799" spans="2:5" s="160" customFormat="1" ht="15" customHeight="1">
      <c r="B1799" s="159"/>
      <c r="C1799" s="159"/>
      <c r="D1799" s="158"/>
      <c r="E1799" s="229"/>
    </row>
    <row r="1800" spans="2:5" s="160" customFormat="1" ht="15" customHeight="1">
      <c r="B1800" s="159"/>
      <c r="C1800" s="159"/>
      <c r="D1800" s="158"/>
      <c r="E1800" s="229"/>
    </row>
    <row r="1801" spans="2:5" s="160" customFormat="1" ht="15" customHeight="1">
      <c r="B1801" s="159"/>
      <c r="C1801" s="159"/>
      <c r="D1801" s="158"/>
      <c r="E1801" s="229"/>
    </row>
    <row r="1802" spans="2:5" s="160" customFormat="1" ht="15" customHeight="1">
      <c r="B1802" s="159"/>
      <c r="C1802" s="159"/>
      <c r="D1802" s="158"/>
      <c r="E1802" s="229"/>
    </row>
    <row r="1803" spans="2:5" s="160" customFormat="1" ht="15" customHeight="1">
      <c r="B1803" s="159"/>
      <c r="C1803" s="159"/>
      <c r="D1803" s="158"/>
      <c r="E1803" s="229"/>
    </row>
    <row r="1804" spans="2:5" s="160" customFormat="1" ht="15" customHeight="1">
      <c r="B1804" s="159"/>
      <c r="C1804" s="159"/>
      <c r="D1804" s="158"/>
      <c r="E1804" s="229"/>
    </row>
    <row r="1805" spans="2:5" s="160" customFormat="1" ht="15" customHeight="1">
      <c r="B1805" s="159"/>
      <c r="C1805" s="159"/>
      <c r="D1805" s="158"/>
      <c r="E1805" s="229"/>
    </row>
    <row r="1806" spans="2:5" s="160" customFormat="1" ht="15" customHeight="1">
      <c r="B1806" s="159"/>
      <c r="C1806" s="159"/>
      <c r="D1806" s="158"/>
      <c r="E1806" s="229"/>
    </row>
    <row r="1807" spans="2:5" s="160" customFormat="1" ht="15" customHeight="1">
      <c r="B1807" s="159"/>
      <c r="C1807" s="159"/>
      <c r="D1807" s="158"/>
      <c r="E1807" s="229"/>
    </row>
    <row r="1808" spans="2:5" s="160" customFormat="1" ht="15" customHeight="1">
      <c r="B1808" s="159"/>
      <c r="C1808" s="159"/>
      <c r="D1808" s="158"/>
      <c r="E1808" s="229"/>
    </row>
    <row r="1809" spans="2:5" s="160" customFormat="1" ht="15" customHeight="1">
      <c r="B1809" s="159"/>
      <c r="C1809" s="159"/>
      <c r="D1809" s="158"/>
      <c r="E1809" s="229"/>
    </row>
    <row r="1810" spans="2:5" s="160" customFormat="1" ht="15" customHeight="1">
      <c r="B1810" s="159"/>
      <c r="C1810" s="159"/>
      <c r="D1810" s="158"/>
      <c r="E1810" s="229"/>
    </row>
    <row r="1811" spans="2:5" s="160" customFormat="1" ht="15" customHeight="1">
      <c r="B1811" s="159"/>
      <c r="C1811" s="159"/>
      <c r="D1811" s="158"/>
      <c r="E1811" s="229"/>
    </row>
    <row r="1812" spans="2:5" s="160" customFormat="1" ht="15" customHeight="1">
      <c r="B1812" s="159"/>
      <c r="C1812" s="159"/>
      <c r="D1812" s="158"/>
      <c r="E1812" s="229"/>
    </row>
    <row r="1813" spans="2:5" s="160" customFormat="1" ht="15" customHeight="1">
      <c r="B1813" s="159"/>
      <c r="C1813" s="159"/>
      <c r="D1813" s="158"/>
      <c r="E1813" s="229"/>
    </row>
    <row r="1814" spans="2:5" s="160" customFormat="1" ht="15" customHeight="1">
      <c r="B1814" s="159"/>
      <c r="C1814" s="159"/>
      <c r="D1814" s="158"/>
      <c r="E1814" s="229"/>
    </row>
    <row r="1815" spans="2:5" s="160" customFormat="1" ht="15" customHeight="1">
      <c r="B1815" s="159"/>
      <c r="C1815" s="159"/>
      <c r="D1815" s="158"/>
      <c r="E1815" s="229"/>
    </row>
    <row r="1816" spans="2:5" s="160" customFormat="1" ht="15" customHeight="1">
      <c r="B1816" s="159"/>
      <c r="C1816" s="159"/>
      <c r="D1816" s="158"/>
      <c r="E1816" s="229"/>
    </row>
    <row r="1817" spans="2:5" s="160" customFormat="1" ht="15" customHeight="1">
      <c r="B1817" s="159"/>
      <c r="C1817" s="159"/>
      <c r="D1817" s="158"/>
      <c r="E1817" s="229"/>
    </row>
    <row r="1818" spans="2:5" s="160" customFormat="1" ht="15" customHeight="1">
      <c r="B1818" s="159"/>
      <c r="C1818" s="159"/>
      <c r="D1818" s="158"/>
      <c r="E1818" s="229"/>
    </row>
    <row r="1819" spans="2:5" s="160" customFormat="1" ht="15" customHeight="1">
      <c r="B1819" s="159"/>
      <c r="C1819" s="159"/>
      <c r="D1819" s="158"/>
      <c r="E1819" s="229"/>
    </row>
    <row r="1820" spans="2:5" s="160" customFormat="1" ht="15" customHeight="1">
      <c r="B1820" s="159"/>
      <c r="C1820" s="159"/>
      <c r="D1820" s="158"/>
      <c r="E1820" s="229"/>
    </row>
    <row r="1821" spans="2:5" s="160" customFormat="1" ht="15" customHeight="1">
      <c r="B1821" s="159"/>
      <c r="C1821" s="159"/>
      <c r="D1821" s="158"/>
      <c r="E1821" s="229"/>
    </row>
    <row r="1822" spans="2:5" s="160" customFormat="1" ht="15" customHeight="1">
      <c r="B1822" s="159"/>
      <c r="C1822" s="159"/>
      <c r="D1822" s="158"/>
      <c r="E1822" s="229"/>
    </row>
    <row r="1823" spans="2:5" s="160" customFormat="1" ht="15" customHeight="1">
      <c r="B1823" s="159"/>
      <c r="C1823" s="159"/>
      <c r="D1823" s="158"/>
      <c r="E1823" s="229"/>
    </row>
    <row r="1824" spans="2:5" s="160" customFormat="1" ht="15" customHeight="1">
      <c r="B1824" s="159"/>
      <c r="C1824" s="159"/>
      <c r="D1824" s="158"/>
      <c r="E1824" s="229"/>
    </row>
    <row r="1825" spans="2:5" s="160" customFormat="1" ht="15" customHeight="1">
      <c r="B1825" s="159"/>
      <c r="C1825" s="159"/>
      <c r="D1825" s="158"/>
      <c r="E1825" s="229"/>
    </row>
    <row r="1826" spans="2:5" s="160" customFormat="1" ht="15" customHeight="1">
      <c r="B1826" s="159"/>
      <c r="C1826" s="159"/>
      <c r="D1826" s="158"/>
      <c r="E1826" s="229"/>
    </row>
    <row r="1827" spans="2:5" s="160" customFormat="1" ht="15" customHeight="1">
      <c r="B1827" s="159"/>
      <c r="C1827" s="159"/>
      <c r="D1827" s="158"/>
      <c r="E1827" s="229"/>
    </row>
    <row r="1828" spans="2:5" s="160" customFormat="1" ht="15" customHeight="1">
      <c r="B1828" s="159"/>
      <c r="C1828" s="159"/>
      <c r="D1828" s="158"/>
      <c r="E1828" s="229"/>
    </row>
    <row r="1829" spans="2:5" s="160" customFormat="1" ht="15" customHeight="1">
      <c r="B1829" s="159"/>
      <c r="C1829" s="159"/>
      <c r="D1829" s="158"/>
      <c r="E1829" s="229"/>
    </row>
    <row r="1830" spans="2:5" s="160" customFormat="1" ht="15" customHeight="1">
      <c r="B1830" s="159"/>
      <c r="C1830" s="159"/>
      <c r="D1830" s="158"/>
      <c r="E1830" s="229"/>
    </row>
    <row r="1831" spans="2:5" s="160" customFormat="1" ht="15" customHeight="1">
      <c r="B1831" s="159"/>
      <c r="C1831" s="159"/>
      <c r="D1831" s="158"/>
      <c r="E1831" s="229"/>
    </row>
    <row r="1832" spans="2:5" s="160" customFormat="1" ht="15" customHeight="1">
      <c r="B1832" s="159"/>
      <c r="C1832" s="159"/>
      <c r="D1832" s="158"/>
      <c r="E1832" s="229"/>
    </row>
    <row r="1833" spans="2:5" s="160" customFormat="1" ht="15" customHeight="1">
      <c r="B1833" s="159"/>
      <c r="C1833" s="159"/>
      <c r="D1833" s="158"/>
      <c r="E1833" s="229"/>
    </row>
    <row r="1834" spans="2:5" s="160" customFormat="1" ht="15" customHeight="1">
      <c r="B1834" s="159"/>
      <c r="C1834" s="159"/>
      <c r="D1834" s="158"/>
      <c r="E1834" s="229"/>
    </row>
    <row r="1835" spans="2:5" s="160" customFormat="1" ht="15" customHeight="1">
      <c r="B1835" s="159"/>
      <c r="C1835" s="159"/>
      <c r="D1835" s="158"/>
      <c r="E1835" s="229"/>
    </row>
    <row r="1836" spans="2:5" s="160" customFormat="1" ht="15" customHeight="1">
      <c r="B1836" s="159"/>
      <c r="C1836" s="159"/>
      <c r="D1836" s="158"/>
      <c r="E1836" s="229"/>
    </row>
    <row r="1837" spans="2:5" s="160" customFormat="1" ht="15" customHeight="1">
      <c r="B1837" s="159"/>
      <c r="C1837" s="159"/>
      <c r="D1837" s="158"/>
      <c r="E1837" s="229"/>
    </row>
    <row r="1838" spans="2:5" s="160" customFormat="1" ht="15" customHeight="1">
      <c r="B1838" s="159"/>
      <c r="C1838" s="159"/>
      <c r="D1838" s="158"/>
      <c r="E1838" s="229"/>
    </row>
    <row r="1839" spans="2:5" s="160" customFormat="1" ht="15" customHeight="1">
      <c r="B1839" s="159"/>
      <c r="C1839" s="159"/>
      <c r="D1839" s="158"/>
      <c r="E1839" s="229"/>
    </row>
    <row r="1840" spans="2:5" s="160" customFormat="1" ht="15" customHeight="1">
      <c r="B1840" s="159"/>
      <c r="C1840" s="159"/>
      <c r="D1840" s="158"/>
      <c r="E1840" s="229"/>
    </row>
    <row r="1841" spans="2:5" s="160" customFormat="1" ht="15" customHeight="1">
      <c r="B1841" s="159"/>
      <c r="C1841" s="159"/>
      <c r="D1841" s="158"/>
      <c r="E1841" s="229"/>
    </row>
    <row r="1842" spans="2:5" s="160" customFormat="1" ht="15" customHeight="1">
      <c r="B1842" s="159"/>
      <c r="C1842" s="159"/>
      <c r="D1842" s="158"/>
      <c r="E1842" s="229"/>
    </row>
    <row r="1843" spans="2:5" s="160" customFormat="1" ht="15" customHeight="1">
      <c r="B1843" s="159"/>
      <c r="C1843" s="159"/>
      <c r="D1843" s="158"/>
      <c r="E1843" s="229"/>
    </row>
    <row r="1844" spans="2:5" s="160" customFormat="1" ht="15" customHeight="1">
      <c r="B1844" s="159"/>
      <c r="C1844" s="159"/>
      <c r="D1844" s="158"/>
      <c r="E1844" s="229"/>
    </row>
    <row r="1845" spans="2:5" s="160" customFormat="1" ht="15" customHeight="1">
      <c r="B1845" s="159"/>
      <c r="C1845" s="159"/>
      <c r="D1845" s="158"/>
      <c r="E1845" s="229"/>
    </row>
    <row r="1846" spans="2:5" s="160" customFormat="1" ht="15" customHeight="1">
      <c r="B1846" s="159"/>
      <c r="C1846" s="159"/>
      <c r="D1846" s="158"/>
      <c r="E1846" s="229"/>
    </row>
    <row r="1847" spans="2:5" s="160" customFormat="1" ht="15" customHeight="1">
      <c r="B1847" s="159"/>
      <c r="C1847" s="159"/>
      <c r="D1847" s="158"/>
      <c r="E1847" s="229"/>
    </row>
    <row r="1848" spans="2:5" s="160" customFormat="1" ht="15" customHeight="1">
      <c r="B1848" s="159"/>
      <c r="C1848" s="159"/>
      <c r="D1848" s="158"/>
      <c r="E1848" s="229"/>
    </row>
    <row r="1849" spans="2:5" s="160" customFormat="1" ht="15" customHeight="1">
      <c r="B1849" s="159"/>
      <c r="C1849" s="159"/>
      <c r="D1849" s="158"/>
      <c r="E1849" s="229"/>
    </row>
    <row r="1850" spans="2:5" s="160" customFormat="1" ht="15" customHeight="1">
      <c r="B1850" s="159"/>
      <c r="C1850" s="159"/>
      <c r="D1850" s="158"/>
      <c r="E1850" s="229"/>
    </row>
    <row r="1851" spans="2:5" s="160" customFormat="1" ht="15" customHeight="1">
      <c r="B1851" s="159"/>
      <c r="C1851" s="159"/>
      <c r="D1851" s="158"/>
      <c r="E1851" s="229"/>
    </row>
    <row r="1852" spans="2:5" s="160" customFormat="1" ht="15" customHeight="1">
      <c r="B1852" s="159"/>
      <c r="C1852" s="159"/>
      <c r="D1852" s="158"/>
      <c r="E1852" s="229"/>
    </row>
    <row r="1853" spans="2:5" s="160" customFormat="1" ht="15" customHeight="1">
      <c r="B1853" s="159"/>
      <c r="C1853" s="159"/>
      <c r="D1853" s="158"/>
      <c r="E1853" s="229"/>
    </row>
    <row r="1854" spans="2:5" s="160" customFormat="1" ht="15" customHeight="1">
      <c r="B1854" s="159"/>
      <c r="C1854" s="159"/>
      <c r="D1854" s="158"/>
      <c r="E1854" s="229"/>
    </row>
    <row r="1855" spans="2:5" s="160" customFormat="1" ht="15" customHeight="1">
      <c r="B1855" s="159"/>
      <c r="C1855" s="159"/>
      <c r="D1855" s="158"/>
      <c r="E1855" s="229"/>
    </row>
    <row r="1856" spans="2:5" s="160" customFormat="1" ht="15" customHeight="1">
      <c r="B1856" s="159"/>
      <c r="C1856" s="159"/>
      <c r="D1856" s="158"/>
      <c r="E1856" s="229"/>
    </row>
    <row r="1857" spans="2:5" s="160" customFormat="1" ht="15" customHeight="1">
      <c r="B1857" s="159"/>
      <c r="C1857" s="159"/>
      <c r="D1857" s="158"/>
      <c r="E1857" s="229"/>
    </row>
    <row r="1858" spans="2:5" s="160" customFormat="1" ht="15" customHeight="1">
      <c r="B1858" s="159"/>
      <c r="C1858" s="159"/>
      <c r="D1858" s="158"/>
      <c r="E1858" s="229"/>
    </row>
    <row r="1859" spans="2:5" s="160" customFormat="1" ht="15" customHeight="1">
      <c r="B1859" s="159"/>
      <c r="C1859" s="159"/>
      <c r="D1859" s="158"/>
      <c r="E1859" s="229"/>
    </row>
    <row r="1860" spans="2:5" s="160" customFormat="1" ht="15" customHeight="1">
      <c r="B1860" s="159"/>
      <c r="C1860" s="159"/>
      <c r="D1860" s="158"/>
      <c r="E1860" s="229"/>
    </row>
    <row r="1861" spans="2:5" s="160" customFormat="1" ht="15" customHeight="1">
      <c r="B1861" s="159"/>
      <c r="C1861" s="159"/>
      <c r="D1861" s="158"/>
      <c r="E1861" s="229"/>
    </row>
    <row r="1862" spans="2:5" s="160" customFormat="1" ht="15" customHeight="1">
      <c r="B1862" s="159"/>
      <c r="C1862" s="159"/>
      <c r="D1862" s="158"/>
      <c r="E1862" s="229"/>
    </row>
    <row r="1863" spans="2:5" s="160" customFormat="1" ht="15" customHeight="1">
      <c r="B1863" s="159"/>
      <c r="C1863" s="159"/>
      <c r="D1863" s="158"/>
      <c r="E1863" s="229"/>
    </row>
    <row r="1864" spans="2:5" s="160" customFormat="1" ht="15" customHeight="1">
      <c r="B1864" s="159"/>
      <c r="C1864" s="159"/>
      <c r="D1864" s="158"/>
      <c r="E1864" s="229"/>
    </row>
    <row r="1865" spans="2:5" s="160" customFormat="1" ht="15" customHeight="1">
      <c r="B1865" s="159"/>
      <c r="C1865" s="159"/>
      <c r="D1865" s="158"/>
      <c r="E1865" s="229"/>
    </row>
    <row r="1866" spans="2:5" s="160" customFormat="1" ht="15" customHeight="1">
      <c r="B1866" s="159"/>
      <c r="C1866" s="159"/>
      <c r="D1866" s="158"/>
      <c r="E1866" s="229"/>
    </row>
    <row r="1867" spans="2:5" s="160" customFormat="1" ht="15" customHeight="1">
      <c r="B1867" s="159"/>
      <c r="C1867" s="159"/>
      <c r="D1867" s="158"/>
      <c r="E1867" s="229"/>
    </row>
    <row r="1868" spans="2:5" s="160" customFormat="1" ht="15" customHeight="1">
      <c r="B1868" s="159"/>
      <c r="C1868" s="159"/>
      <c r="D1868" s="158"/>
      <c r="E1868" s="229"/>
    </row>
    <row r="1869" spans="2:5" s="160" customFormat="1" ht="15" customHeight="1">
      <c r="B1869" s="159"/>
      <c r="C1869" s="159"/>
      <c r="D1869" s="158"/>
      <c r="E1869" s="229"/>
    </row>
    <row r="1870" spans="2:5" s="160" customFormat="1" ht="15" customHeight="1">
      <c r="B1870" s="159"/>
      <c r="C1870" s="159"/>
      <c r="D1870" s="158"/>
      <c r="E1870" s="229"/>
    </row>
    <row r="1871" spans="2:5" s="160" customFormat="1" ht="15" customHeight="1">
      <c r="B1871" s="159"/>
      <c r="C1871" s="159"/>
      <c r="D1871" s="158"/>
      <c r="E1871" s="229"/>
    </row>
    <row r="1872" spans="2:5" s="160" customFormat="1" ht="15" customHeight="1">
      <c r="B1872" s="159"/>
      <c r="C1872" s="159"/>
      <c r="D1872" s="158"/>
      <c r="E1872" s="229"/>
    </row>
    <row r="1873" spans="2:5" s="160" customFormat="1" ht="15" customHeight="1">
      <c r="B1873" s="159"/>
      <c r="C1873" s="159"/>
      <c r="D1873" s="158"/>
      <c r="E1873" s="229"/>
    </row>
    <row r="1874" spans="2:5" s="160" customFormat="1" ht="15" customHeight="1">
      <c r="B1874" s="159"/>
      <c r="C1874" s="159"/>
      <c r="D1874" s="158"/>
      <c r="E1874" s="229"/>
    </row>
    <row r="1875" spans="2:5" s="160" customFormat="1" ht="15" customHeight="1">
      <c r="B1875" s="159"/>
      <c r="C1875" s="159"/>
      <c r="D1875" s="158"/>
      <c r="E1875" s="229"/>
    </row>
    <row r="1876" spans="2:5" s="160" customFormat="1" ht="15" customHeight="1">
      <c r="B1876" s="159"/>
      <c r="C1876" s="159"/>
      <c r="D1876" s="158"/>
      <c r="E1876" s="229"/>
    </row>
    <row r="1877" spans="2:5" s="160" customFormat="1" ht="15" customHeight="1">
      <c r="B1877" s="159"/>
      <c r="C1877" s="159"/>
      <c r="D1877" s="158"/>
      <c r="E1877" s="229"/>
    </row>
    <row r="1878" spans="2:5" s="160" customFormat="1" ht="15" customHeight="1">
      <c r="B1878" s="159"/>
      <c r="C1878" s="159"/>
      <c r="D1878" s="158"/>
      <c r="E1878" s="229"/>
    </row>
    <row r="1879" spans="2:5" s="160" customFormat="1" ht="15" customHeight="1">
      <c r="B1879" s="159"/>
      <c r="C1879" s="159"/>
      <c r="D1879" s="158"/>
      <c r="E1879" s="229"/>
    </row>
    <row r="1880" spans="2:5" s="160" customFormat="1" ht="15" customHeight="1">
      <c r="B1880" s="159"/>
      <c r="C1880" s="159"/>
      <c r="D1880" s="158"/>
      <c r="E1880" s="229"/>
    </row>
    <row r="1881" spans="2:5" s="160" customFormat="1" ht="15" customHeight="1">
      <c r="B1881" s="159"/>
      <c r="C1881" s="159"/>
      <c r="D1881" s="158"/>
      <c r="E1881" s="229"/>
    </row>
    <row r="1882" spans="2:5" s="160" customFormat="1" ht="15" customHeight="1">
      <c r="B1882" s="159"/>
      <c r="C1882" s="159"/>
      <c r="D1882" s="158"/>
      <c r="E1882" s="229"/>
    </row>
    <row r="1883" spans="2:5" s="160" customFormat="1" ht="15" customHeight="1">
      <c r="B1883" s="159"/>
      <c r="C1883" s="159"/>
      <c r="D1883" s="158"/>
      <c r="E1883" s="229"/>
    </row>
    <row r="1884" spans="2:5" s="160" customFormat="1" ht="15" customHeight="1">
      <c r="B1884" s="159"/>
      <c r="C1884" s="159"/>
      <c r="D1884" s="158"/>
      <c r="E1884" s="229"/>
    </row>
    <row r="1885" spans="2:5" s="160" customFormat="1" ht="15" customHeight="1">
      <c r="B1885" s="159"/>
      <c r="C1885" s="159"/>
      <c r="D1885" s="158"/>
      <c r="E1885" s="229"/>
    </row>
    <row r="1886" spans="2:5" s="160" customFormat="1" ht="15" customHeight="1">
      <c r="B1886" s="159"/>
      <c r="C1886" s="159"/>
      <c r="D1886" s="158"/>
      <c r="E1886" s="229"/>
    </row>
    <row r="1887" spans="2:5" s="160" customFormat="1" ht="15" customHeight="1">
      <c r="B1887" s="159"/>
      <c r="C1887" s="159"/>
      <c r="D1887" s="158"/>
      <c r="E1887" s="229"/>
    </row>
    <row r="1888" spans="2:5" s="160" customFormat="1" ht="15" customHeight="1">
      <c r="B1888" s="159"/>
      <c r="C1888" s="159"/>
      <c r="D1888" s="158"/>
      <c r="E1888" s="229"/>
    </row>
    <row r="1889" spans="2:5" s="160" customFormat="1" ht="15" customHeight="1">
      <c r="B1889" s="159"/>
      <c r="C1889" s="159"/>
      <c r="D1889" s="158"/>
      <c r="E1889" s="229"/>
    </row>
    <row r="1890" spans="2:5" s="160" customFormat="1" ht="15" customHeight="1">
      <c r="B1890" s="159"/>
      <c r="C1890" s="159"/>
      <c r="D1890" s="158"/>
      <c r="E1890" s="229"/>
    </row>
    <row r="1891" spans="2:5" s="160" customFormat="1" ht="15" customHeight="1">
      <c r="B1891" s="159"/>
      <c r="C1891" s="159"/>
      <c r="D1891" s="158"/>
      <c r="E1891" s="229"/>
    </row>
    <row r="1892" spans="2:5" s="160" customFormat="1" ht="15" customHeight="1">
      <c r="B1892" s="159"/>
      <c r="C1892" s="159"/>
      <c r="D1892" s="158"/>
      <c r="E1892" s="229"/>
    </row>
    <row r="1893" spans="2:5" s="160" customFormat="1" ht="15" customHeight="1">
      <c r="B1893" s="159"/>
      <c r="C1893" s="159"/>
      <c r="D1893" s="158"/>
      <c r="E1893" s="229"/>
    </row>
    <row r="1894" spans="2:5" s="160" customFormat="1" ht="15" customHeight="1">
      <c r="B1894" s="159"/>
      <c r="C1894" s="159"/>
      <c r="D1894" s="158"/>
      <c r="E1894" s="229"/>
    </row>
    <row r="1895" spans="2:5" s="160" customFormat="1" ht="15" customHeight="1">
      <c r="B1895" s="159"/>
      <c r="C1895" s="159"/>
      <c r="D1895" s="158"/>
      <c r="E1895" s="229"/>
    </row>
    <row r="1896" spans="2:5" s="160" customFormat="1" ht="15" customHeight="1">
      <c r="B1896" s="159"/>
      <c r="C1896" s="159"/>
      <c r="D1896" s="158"/>
      <c r="E1896" s="229"/>
    </row>
    <row r="1897" spans="2:5" s="160" customFormat="1" ht="15" customHeight="1">
      <c r="B1897" s="159"/>
      <c r="C1897" s="159"/>
      <c r="D1897" s="158"/>
      <c r="E1897" s="229"/>
    </row>
    <row r="1898" spans="2:5" s="160" customFormat="1" ht="15" customHeight="1">
      <c r="B1898" s="159"/>
      <c r="C1898" s="159"/>
      <c r="D1898" s="158"/>
      <c r="E1898" s="229"/>
    </row>
    <row r="1899" spans="2:5" s="160" customFormat="1" ht="15" customHeight="1">
      <c r="B1899" s="159"/>
      <c r="C1899" s="159"/>
      <c r="D1899" s="158"/>
      <c r="E1899" s="229"/>
    </row>
    <row r="1900" spans="2:5" s="160" customFormat="1" ht="15" customHeight="1">
      <c r="B1900" s="159"/>
      <c r="C1900" s="159"/>
      <c r="D1900" s="158"/>
      <c r="E1900" s="229"/>
    </row>
    <row r="1901" spans="2:5" s="160" customFormat="1" ht="15" customHeight="1">
      <c r="B1901" s="159"/>
      <c r="C1901" s="159"/>
      <c r="D1901" s="158"/>
      <c r="E1901" s="229"/>
    </row>
    <row r="1902" spans="2:5" s="160" customFormat="1" ht="15" customHeight="1">
      <c r="B1902" s="159"/>
      <c r="C1902" s="159"/>
      <c r="D1902" s="158"/>
      <c r="E1902" s="229"/>
    </row>
    <row r="1903" spans="2:5" s="160" customFormat="1" ht="15" customHeight="1">
      <c r="B1903" s="159"/>
      <c r="C1903" s="159"/>
      <c r="D1903" s="158"/>
      <c r="E1903" s="229"/>
    </row>
    <row r="1904" spans="2:5" s="160" customFormat="1" ht="15" customHeight="1">
      <c r="B1904" s="159"/>
      <c r="C1904" s="159"/>
      <c r="D1904" s="158"/>
      <c r="E1904" s="229"/>
    </row>
    <row r="1905" spans="2:5" s="160" customFormat="1" ht="15" customHeight="1">
      <c r="B1905" s="159"/>
      <c r="C1905" s="159"/>
      <c r="D1905" s="158"/>
      <c r="E1905" s="229"/>
    </row>
    <row r="1906" spans="2:5" s="160" customFormat="1" ht="15" customHeight="1">
      <c r="B1906" s="159"/>
      <c r="C1906" s="159"/>
      <c r="D1906" s="158"/>
      <c r="E1906" s="229"/>
    </row>
    <row r="1907" spans="2:5" s="160" customFormat="1" ht="15" customHeight="1">
      <c r="B1907" s="159"/>
      <c r="C1907" s="159"/>
      <c r="D1907" s="158"/>
      <c r="E1907" s="229"/>
    </row>
    <row r="1908" spans="2:5" s="160" customFormat="1" ht="15" customHeight="1">
      <c r="B1908" s="159"/>
      <c r="C1908" s="159"/>
      <c r="D1908" s="158"/>
      <c r="E1908" s="229"/>
    </row>
    <row r="1909" spans="2:5" s="160" customFormat="1" ht="15" customHeight="1">
      <c r="B1909" s="159"/>
      <c r="C1909" s="159"/>
      <c r="D1909" s="158"/>
      <c r="E1909" s="229"/>
    </row>
    <row r="1910" spans="2:5" s="160" customFormat="1" ht="15" customHeight="1">
      <c r="B1910" s="159"/>
      <c r="C1910" s="159"/>
      <c r="D1910" s="158"/>
      <c r="E1910" s="229"/>
    </row>
    <row r="1911" spans="2:5" s="160" customFormat="1" ht="15" customHeight="1">
      <c r="B1911" s="159"/>
      <c r="C1911" s="159"/>
      <c r="D1911" s="158"/>
      <c r="E1911" s="229"/>
    </row>
    <row r="1912" spans="2:5" s="160" customFormat="1" ht="15" customHeight="1">
      <c r="B1912" s="159"/>
      <c r="C1912" s="159"/>
      <c r="D1912" s="158"/>
      <c r="E1912" s="229"/>
    </row>
    <row r="1913" spans="2:5" s="160" customFormat="1" ht="15" customHeight="1">
      <c r="B1913" s="159"/>
      <c r="C1913" s="159"/>
      <c r="D1913" s="158"/>
      <c r="E1913" s="229"/>
    </row>
    <row r="1914" spans="2:5" s="160" customFormat="1" ht="15" customHeight="1">
      <c r="B1914" s="159"/>
      <c r="C1914" s="159"/>
      <c r="D1914" s="158"/>
      <c r="E1914" s="229"/>
    </row>
    <row r="1915" spans="2:5" s="160" customFormat="1" ht="15" customHeight="1">
      <c r="B1915" s="159"/>
      <c r="C1915" s="159"/>
      <c r="D1915" s="158"/>
      <c r="E1915" s="229"/>
    </row>
    <row r="1916" spans="2:5" s="160" customFormat="1" ht="15" customHeight="1">
      <c r="B1916" s="159"/>
      <c r="C1916" s="159"/>
      <c r="D1916" s="158"/>
      <c r="E1916" s="229"/>
    </row>
    <row r="1917" spans="2:5" s="160" customFormat="1" ht="15" customHeight="1">
      <c r="B1917" s="159"/>
      <c r="C1917" s="159"/>
      <c r="D1917" s="158"/>
      <c r="E1917" s="229"/>
    </row>
    <row r="1918" spans="2:5" s="160" customFormat="1" ht="15" customHeight="1">
      <c r="B1918" s="159"/>
      <c r="C1918" s="159"/>
      <c r="D1918" s="158"/>
      <c r="E1918" s="229"/>
    </row>
    <row r="1919" spans="2:5" s="160" customFormat="1" ht="15" customHeight="1">
      <c r="B1919" s="159"/>
      <c r="C1919" s="159"/>
      <c r="D1919" s="158"/>
      <c r="E1919" s="229"/>
    </row>
    <row r="1920" spans="2:5" s="160" customFormat="1" ht="15" customHeight="1">
      <c r="B1920" s="159"/>
      <c r="C1920" s="159"/>
      <c r="D1920" s="158"/>
      <c r="E1920" s="229"/>
    </row>
    <row r="1921" spans="2:5" s="160" customFormat="1" ht="15" customHeight="1">
      <c r="B1921" s="159"/>
      <c r="C1921" s="159"/>
      <c r="D1921" s="158"/>
      <c r="E1921" s="229"/>
    </row>
    <row r="1922" spans="2:5" s="160" customFormat="1" ht="15" customHeight="1">
      <c r="B1922" s="159"/>
      <c r="C1922" s="159"/>
      <c r="D1922" s="158"/>
      <c r="E1922" s="229"/>
    </row>
    <row r="1923" spans="2:5" s="160" customFormat="1" ht="15" customHeight="1">
      <c r="B1923" s="159"/>
      <c r="C1923" s="159"/>
      <c r="D1923" s="158"/>
      <c r="E1923" s="229"/>
    </row>
    <row r="1924" spans="2:5" s="160" customFormat="1" ht="15" customHeight="1">
      <c r="B1924" s="159"/>
      <c r="C1924" s="159"/>
      <c r="D1924" s="158"/>
      <c r="E1924" s="229"/>
    </row>
    <row r="1925" spans="2:5" s="160" customFormat="1" ht="15" customHeight="1">
      <c r="B1925" s="159"/>
      <c r="C1925" s="159"/>
      <c r="D1925" s="158"/>
      <c r="E1925" s="229"/>
    </row>
    <row r="1926" spans="2:5" s="160" customFormat="1" ht="15" customHeight="1">
      <c r="B1926" s="159"/>
      <c r="C1926" s="159"/>
      <c r="D1926" s="158"/>
      <c r="E1926" s="229"/>
    </row>
    <row r="1927" spans="2:5" s="160" customFormat="1" ht="15" customHeight="1">
      <c r="B1927" s="159"/>
      <c r="C1927" s="159"/>
      <c r="D1927" s="158"/>
      <c r="E1927" s="229"/>
    </row>
    <row r="1928" spans="2:5" s="160" customFormat="1" ht="15" customHeight="1">
      <c r="B1928" s="159"/>
      <c r="C1928" s="159"/>
      <c r="D1928" s="158"/>
      <c r="E1928" s="229"/>
    </row>
    <row r="1929" spans="2:5" s="160" customFormat="1" ht="15" customHeight="1">
      <c r="B1929" s="159"/>
      <c r="C1929" s="159"/>
      <c r="D1929" s="158"/>
      <c r="E1929" s="229"/>
    </row>
    <row r="1930" spans="2:5" s="160" customFormat="1" ht="15" customHeight="1">
      <c r="B1930" s="159"/>
      <c r="C1930" s="159"/>
      <c r="D1930" s="158"/>
      <c r="E1930" s="229"/>
    </row>
    <row r="1931" spans="2:5" s="160" customFormat="1" ht="15" customHeight="1">
      <c r="B1931" s="159"/>
      <c r="C1931" s="159"/>
      <c r="D1931" s="158"/>
      <c r="E1931" s="229"/>
    </row>
    <row r="1932" spans="2:5" s="160" customFormat="1" ht="15" customHeight="1">
      <c r="B1932" s="159"/>
      <c r="C1932" s="159"/>
      <c r="D1932" s="158"/>
      <c r="E1932" s="229"/>
    </row>
    <row r="1933" spans="2:5" s="160" customFormat="1" ht="15" customHeight="1">
      <c r="B1933" s="159"/>
      <c r="C1933" s="159"/>
      <c r="D1933" s="158"/>
      <c r="E1933" s="229"/>
    </row>
    <row r="1934" spans="2:5" s="160" customFormat="1" ht="15" customHeight="1">
      <c r="B1934" s="159"/>
      <c r="C1934" s="159"/>
      <c r="D1934" s="158"/>
      <c r="E1934" s="229"/>
    </row>
    <row r="1935" spans="2:5" s="160" customFormat="1" ht="15" customHeight="1">
      <c r="B1935" s="159"/>
      <c r="C1935" s="159"/>
      <c r="D1935" s="158"/>
      <c r="E1935" s="229"/>
    </row>
    <row r="1936" spans="2:5" s="160" customFormat="1" ht="15" customHeight="1">
      <c r="B1936" s="159"/>
      <c r="C1936" s="159"/>
      <c r="D1936" s="158"/>
      <c r="E1936" s="229"/>
    </row>
    <row r="1937" spans="2:5" s="160" customFormat="1" ht="15" customHeight="1">
      <c r="B1937" s="159"/>
      <c r="C1937" s="159"/>
      <c r="D1937" s="158"/>
      <c r="E1937" s="229"/>
    </row>
    <row r="1938" spans="2:5" s="160" customFormat="1" ht="15" customHeight="1">
      <c r="B1938" s="159"/>
      <c r="C1938" s="159"/>
      <c r="D1938" s="158"/>
      <c r="E1938" s="229"/>
    </row>
    <row r="1939" spans="2:5" s="160" customFormat="1" ht="15" customHeight="1">
      <c r="B1939" s="159"/>
      <c r="C1939" s="159"/>
      <c r="D1939" s="158"/>
      <c r="E1939" s="229"/>
    </row>
    <row r="1940" spans="2:5" s="160" customFormat="1" ht="15" customHeight="1">
      <c r="B1940" s="159"/>
      <c r="C1940" s="159"/>
      <c r="D1940" s="158"/>
      <c r="E1940" s="229"/>
    </row>
    <row r="1941" spans="2:5" s="160" customFormat="1" ht="15" customHeight="1">
      <c r="B1941" s="159"/>
      <c r="C1941" s="159"/>
      <c r="D1941" s="158"/>
      <c r="E1941" s="229"/>
    </row>
    <row r="1942" spans="2:5" s="160" customFormat="1" ht="15" customHeight="1">
      <c r="B1942" s="159"/>
      <c r="C1942" s="159"/>
      <c r="D1942" s="158"/>
      <c r="E1942" s="229"/>
    </row>
    <row r="1943" spans="2:5" s="160" customFormat="1" ht="15" customHeight="1">
      <c r="B1943" s="159"/>
      <c r="C1943" s="159"/>
      <c r="D1943" s="158"/>
      <c r="E1943" s="229"/>
    </row>
    <row r="1944" spans="2:5" s="160" customFormat="1" ht="15" customHeight="1">
      <c r="B1944" s="159"/>
      <c r="C1944" s="159"/>
      <c r="D1944" s="158"/>
      <c r="E1944" s="229"/>
    </row>
    <row r="1945" spans="2:5" s="160" customFormat="1" ht="15" customHeight="1">
      <c r="B1945" s="159"/>
      <c r="C1945" s="159"/>
      <c r="D1945" s="158"/>
      <c r="E1945" s="229"/>
    </row>
    <row r="1946" spans="2:5" s="160" customFormat="1" ht="15" customHeight="1">
      <c r="B1946" s="159"/>
      <c r="C1946" s="159"/>
      <c r="D1946" s="158"/>
      <c r="E1946" s="229"/>
    </row>
    <row r="1947" spans="2:5" s="160" customFormat="1" ht="15" customHeight="1">
      <c r="B1947" s="159"/>
      <c r="C1947" s="159"/>
      <c r="D1947" s="158"/>
      <c r="E1947" s="229"/>
    </row>
    <row r="1948" spans="2:5" s="160" customFormat="1" ht="15" customHeight="1">
      <c r="B1948" s="159"/>
      <c r="C1948" s="159"/>
      <c r="D1948" s="158"/>
      <c r="E1948" s="229"/>
    </row>
    <row r="1949" spans="2:5" s="160" customFormat="1" ht="15" customHeight="1">
      <c r="B1949" s="159"/>
      <c r="C1949" s="159"/>
      <c r="D1949" s="158"/>
      <c r="E1949" s="229"/>
    </row>
    <row r="1950" spans="2:5" s="160" customFormat="1" ht="15" customHeight="1">
      <c r="B1950" s="159"/>
      <c r="C1950" s="159"/>
      <c r="D1950" s="158"/>
      <c r="E1950" s="229"/>
    </row>
    <row r="1951" spans="2:5" s="160" customFormat="1" ht="15" customHeight="1">
      <c r="B1951" s="159"/>
      <c r="C1951" s="159"/>
      <c r="D1951" s="158"/>
      <c r="E1951" s="229"/>
    </row>
    <row r="1952" spans="2:5" s="160" customFormat="1" ht="15" customHeight="1">
      <c r="B1952" s="159"/>
      <c r="C1952" s="159"/>
      <c r="D1952" s="158"/>
      <c r="E1952" s="229"/>
    </row>
    <row r="1953" spans="2:5" s="160" customFormat="1" ht="15" customHeight="1">
      <c r="B1953" s="159"/>
      <c r="C1953" s="159"/>
      <c r="D1953" s="158"/>
      <c r="E1953" s="229"/>
    </row>
    <row r="1954" spans="2:5" s="160" customFormat="1" ht="15" customHeight="1">
      <c r="B1954" s="159"/>
      <c r="C1954" s="159"/>
      <c r="D1954" s="158"/>
      <c r="E1954" s="229"/>
    </row>
    <row r="1955" spans="2:5" s="160" customFormat="1" ht="15" customHeight="1">
      <c r="B1955" s="159"/>
      <c r="C1955" s="159"/>
      <c r="D1955" s="158"/>
      <c r="E1955" s="229"/>
    </row>
    <row r="1956" spans="2:5" s="160" customFormat="1" ht="15" customHeight="1">
      <c r="B1956" s="159"/>
      <c r="C1956" s="159"/>
      <c r="D1956" s="158"/>
      <c r="E1956" s="229"/>
    </row>
    <row r="1957" spans="2:5" s="160" customFormat="1" ht="15" customHeight="1">
      <c r="B1957" s="159"/>
      <c r="C1957" s="159"/>
      <c r="D1957" s="158"/>
      <c r="E1957" s="229"/>
    </row>
    <row r="1958" spans="2:5" s="160" customFormat="1" ht="15" customHeight="1">
      <c r="B1958" s="159"/>
      <c r="C1958" s="159"/>
      <c r="D1958" s="158"/>
      <c r="E1958" s="229"/>
    </row>
    <row r="1959" spans="2:5" s="160" customFormat="1" ht="15" customHeight="1">
      <c r="B1959" s="159"/>
      <c r="C1959" s="159"/>
      <c r="D1959" s="158"/>
      <c r="E1959" s="229"/>
    </row>
    <row r="1960" spans="2:5" s="160" customFormat="1" ht="15" customHeight="1">
      <c r="B1960" s="159"/>
      <c r="C1960" s="159"/>
      <c r="D1960" s="158"/>
      <c r="E1960" s="229"/>
    </row>
    <row r="1961" spans="2:5" s="160" customFormat="1" ht="15" customHeight="1">
      <c r="B1961" s="159"/>
      <c r="C1961" s="159"/>
      <c r="D1961" s="158"/>
      <c r="E1961" s="229"/>
    </row>
    <row r="1962" spans="2:5" s="160" customFormat="1" ht="15" customHeight="1">
      <c r="B1962" s="159"/>
      <c r="C1962" s="159"/>
      <c r="D1962" s="158"/>
      <c r="E1962" s="229"/>
    </row>
    <row r="1963" spans="2:5" s="160" customFormat="1" ht="15" customHeight="1">
      <c r="B1963" s="159"/>
      <c r="C1963" s="159"/>
      <c r="D1963" s="158"/>
      <c r="E1963" s="229"/>
    </row>
    <row r="1964" spans="2:5" s="160" customFormat="1" ht="15" customHeight="1">
      <c r="B1964" s="159"/>
      <c r="C1964" s="159"/>
      <c r="D1964" s="158"/>
      <c r="E1964" s="229"/>
    </row>
    <row r="1965" spans="2:5" s="160" customFormat="1" ht="15" customHeight="1">
      <c r="B1965" s="159"/>
      <c r="C1965" s="159"/>
      <c r="D1965" s="158"/>
      <c r="E1965" s="229"/>
    </row>
    <row r="1966" spans="2:5" s="160" customFormat="1" ht="15" customHeight="1">
      <c r="B1966" s="159"/>
      <c r="C1966" s="159"/>
      <c r="D1966" s="158"/>
      <c r="E1966" s="229"/>
    </row>
    <row r="1967" spans="2:5" s="160" customFormat="1" ht="15" customHeight="1">
      <c r="B1967" s="159"/>
      <c r="C1967" s="159"/>
      <c r="D1967" s="158"/>
      <c r="E1967" s="229"/>
    </row>
    <row r="1968" spans="2:5" s="160" customFormat="1" ht="15" customHeight="1">
      <c r="B1968" s="159"/>
      <c r="C1968" s="159"/>
      <c r="D1968" s="158"/>
      <c r="E1968" s="229"/>
    </row>
    <row r="1969" spans="2:5" s="160" customFormat="1" ht="15" customHeight="1">
      <c r="B1969" s="159"/>
      <c r="C1969" s="159"/>
      <c r="D1969" s="158"/>
      <c r="E1969" s="229"/>
    </row>
    <row r="1970" spans="2:5" s="160" customFormat="1" ht="15" customHeight="1">
      <c r="B1970" s="159"/>
      <c r="C1970" s="159"/>
      <c r="D1970" s="158"/>
      <c r="E1970" s="229"/>
    </row>
    <row r="1971" spans="2:5" s="160" customFormat="1" ht="15" customHeight="1">
      <c r="B1971" s="159"/>
      <c r="C1971" s="159"/>
      <c r="D1971" s="158"/>
      <c r="E1971" s="229"/>
    </row>
    <row r="1972" spans="2:5" s="160" customFormat="1" ht="15" customHeight="1">
      <c r="B1972" s="159"/>
      <c r="C1972" s="159"/>
      <c r="D1972" s="158"/>
      <c r="E1972" s="229"/>
    </row>
    <row r="1973" spans="2:5" s="160" customFormat="1" ht="15" customHeight="1">
      <c r="B1973" s="159"/>
      <c r="C1973" s="159"/>
      <c r="D1973" s="158"/>
      <c r="E1973" s="229"/>
    </row>
    <row r="1974" spans="2:5" s="160" customFormat="1" ht="15" customHeight="1">
      <c r="B1974" s="159"/>
      <c r="C1974" s="159"/>
      <c r="D1974" s="158"/>
      <c r="E1974" s="229"/>
    </row>
    <row r="1975" spans="2:5" s="160" customFormat="1" ht="15" customHeight="1">
      <c r="B1975" s="159"/>
      <c r="C1975" s="159"/>
      <c r="D1975" s="158"/>
      <c r="E1975" s="229"/>
    </row>
    <row r="1976" spans="2:5" s="160" customFormat="1" ht="15" customHeight="1">
      <c r="B1976" s="159"/>
      <c r="C1976" s="159"/>
      <c r="D1976" s="158"/>
      <c r="E1976" s="229"/>
    </row>
    <row r="1977" spans="2:5" s="160" customFormat="1" ht="15" customHeight="1">
      <c r="B1977" s="159"/>
      <c r="C1977" s="159"/>
      <c r="D1977" s="158"/>
      <c r="E1977" s="229"/>
    </row>
    <row r="1978" spans="2:5" s="160" customFormat="1" ht="15" customHeight="1">
      <c r="B1978" s="159"/>
      <c r="C1978" s="159"/>
      <c r="D1978" s="158"/>
      <c r="E1978" s="229"/>
    </row>
    <row r="1979" spans="2:5" s="160" customFormat="1" ht="15" customHeight="1">
      <c r="B1979" s="159"/>
      <c r="C1979" s="159"/>
      <c r="D1979" s="158"/>
      <c r="E1979" s="229"/>
    </row>
    <row r="1980" spans="2:5" s="160" customFormat="1" ht="15" customHeight="1">
      <c r="B1980" s="159"/>
      <c r="C1980" s="159"/>
      <c r="D1980" s="158"/>
      <c r="E1980" s="229"/>
    </row>
    <row r="1981" spans="2:5" s="160" customFormat="1" ht="15" customHeight="1">
      <c r="B1981" s="159"/>
      <c r="C1981" s="159"/>
      <c r="D1981" s="158"/>
      <c r="E1981" s="229"/>
    </row>
    <row r="1982" spans="2:5" s="160" customFormat="1" ht="15" customHeight="1">
      <c r="B1982" s="159"/>
      <c r="C1982" s="159"/>
      <c r="D1982" s="158"/>
      <c r="E1982" s="229"/>
    </row>
    <row r="1983" spans="2:5" s="160" customFormat="1" ht="15" customHeight="1">
      <c r="B1983" s="159"/>
      <c r="C1983" s="159"/>
      <c r="D1983" s="158"/>
      <c r="E1983" s="229"/>
    </row>
    <row r="1984" spans="2:5" s="160" customFormat="1" ht="15" customHeight="1">
      <c r="B1984" s="159"/>
      <c r="C1984" s="159"/>
      <c r="D1984" s="158"/>
      <c r="E1984" s="229"/>
    </row>
    <row r="1985" spans="2:5" s="160" customFormat="1" ht="15" customHeight="1">
      <c r="B1985" s="159"/>
      <c r="C1985" s="159"/>
      <c r="D1985" s="158"/>
      <c r="E1985" s="229"/>
    </row>
    <row r="1986" spans="2:5" s="160" customFormat="1" ht="15" customHeight="1">
      <c r="B1986" s="159"/>
      <c r="C1986" s="159"/>
      <c r="D1986" s="158"/>
      <c r="E1986" s="229"/>
    </row>
    <row r="1987" spans="2:5" s="160" customFormat="1" ht="15" customHeight="1">
      <c r="B1987" s="159"/>
      <c r="C1987" s="159"/>
      <c r="D1987" s="158"/>
      <c r="E1987" s="229"/>
    </row>
    <row r="1988" spans="2:5" s="160" customFormat="1" ht="15" customHeight="1">
      <c r="B1988" s="159"/>
      <c r="C1988" s="159"/>
      <c r="D1988" s="158"/>
      <c r="E1988" s="229"/>
    </row>
    <row r="1989" spans="2:5" s="160" customFormat="1" ht="15" customHeight="1">
      <c r="B1989" s="159"/>
      <c r="C1989" s="159"/>
      <c r="D1989" s="158"/>
      <c r="E1989" s="229"/>
    </row>
    <row r="1990" spans="2:5" s="160" customFormat="1" ht="15" customHeight="1">
      <c r="B1990" s="159"/>
      <c r="C1990" s="159"/>
      <c r="D1990" s="158"/>
      <c r="E1990" s="229"/>
    </row>
    <row r="1991" spans="2:5" s="160" customFormat="1" ht="15" customHeight="1">
      <c r="B1991" s="159"/>
      <c r="C1991" s="159"/>
      <c r="D1991" s="158"/>
      <c r="E1991" s="229"/>
    </row>
    <row r="1992" spans="2:5" s="160" customFormat="1" ht="15" customHeight="1">
      <c r="B1992" s="159"/>
      <c r="C1992" s="159"/>
      <c r="D1992" s="158"/>
      <c r="E1992" s="229"/>
    </row>
    <row r="1993" spans="2:5" s="160" customFormat="1" ht="15" customHeight="1">
      <c r="B1993" s="159"/>
      <c r="C1993" s="159"/>
      <c r="D1993" s="158"/>
      <c r="E1993" s="229"/>
    </row>
    <row r="1994" spans="2:5" s="160" customFormat="1" ht="15" customHeight="1">
      <c r="B1994" s="159"/>
      <c r="C1994" s="159"/>
      <c r="D1994" s="158"/>
      <c r="E1994" s="229"/>
    </row>
    <row r="1995" spans="2:5" s="160" customFormat="1" ht="15" customHeight="1">
      <c r="B1995" s="159"/>
      <c r="C1995" s="159"/>
      <c r="D1995" s="158"/>
      <c r="E1995" s="229"/>
    </row>
    <row r="1996" spans="2:5" s="160" customFormat="1" ht="15" customHeight="1">
      <c r="B1996" s="159"/>
      <c r="C1996" s="159"/>
      <c r="D1996" s="158"/>
      <c r="E1996" s="229"/>
    </row>
    <row r="1997" spans="2:5" s="160" customFormat="1" ht="15" customHeight="1">
      <c r="B1997" s="159"/>
      <c r="C1997" s="159"/>
      <c r="D1997" s="158"/>
      <c r="E1997" s="229"/>
    </row>
    <row r="1998" spans="2:5" s="160" customFormat="1" ht="15" customHeight="1">
      <c r="B1998" s="159"/>
      <c r="C1998" s="159"/>
      <c r="D1998" s="158"/>
      <c r="E1998" s="229"/>
    </row>
    <row r="1999" spans="2:5" s="160" customFormat="1" ht="15" customHeight="1">
      <c r="B1999" s="159"/>
      <c r="C1999" s="159"/>
      <c r="D1999" s="158"/>
      <c r="E1999" s="229"/>
    </row>
    <row r="2000" spans="2:5" s="160" customFormat="1" ht="15" customHeight="1">
      <c r="B2000" s="159"/>
      <c r="C2000" s="159"/>
      <c r="D2000" s="158"/>
      <c r="E2000" s="229"/>
    </row>
    <row r="2001" spans="2:5" s="160" customFormat="1" ht="15" customHeight="1">
      <c r="B2001" s="159"/>
      <c r="C2001" s="159"/>
      <c r="D2001" s="158"/>
      <c r="E2001" s="229"/>
    </row>
    <row r="2002" spans="2:5" s="160" customFormat="1" ht="15" customHeight="1">
      <c r="B2002" s="159"/>
      <c r="C2002" s="159"/>
      <c r="D2002" s="158"/>
      <c r="E2002" s="229"/>
    </row>
    <row r="2003" spans="2:5" s="160" customFormat="1" ht="15" customHeight="1">
      <c r="B2003" s="159"/>
      <c r="C2003" s="159"/>
      <c r="D2003" s="158"/>
      <c r="E2003" s="229"/>
    </row>
    <row r="2004" spans="2:5" s="160" customFormat="1" ht="15" customHeight="1">
      <c r="B2004" s="159"/>
      <c r="C2004" s="159"/>
      <c r="D2004" s="158"/>
      <c r="E2004" s="229"/>
    </row>
    <row r="2005" spans="2:5" s="160" customFormat="1" ht="15" customHeight="1">
      <c r="B2005" s="159"/>
      <c r="C2005" s="159"/>
      <c r="D2005" s="158"/>
      <c r="E2005" s="229"/>
    </row>
    <row r="2006" spans="2:5" s="160" customFormat="1" ht="15" customHeight="1">
      <c r="B2006" s="159"/>
      <c r="C2006" s="159"/>
      <c r="D2006" s="158"/>
      <c r="E2006" s="229"/>
    </row>
    <row r="2007" spans="2:5" s="160" customFormat="1" ht="15" customHeight="1">
      <c r="B2007" s="159"/>
      <c r="C2007" s="159"/>
      <c r="D2007" s="158"/>
      <c r="E2007" s="229"/>
    </row>
    <row r="2008" spans="2:5" s="160" customFormat="1" ht="15" customHeight="1">
      <c r="B2008" s="159"/>
      <c r="C2008" s="159"/>
      <c r="D2008" s="158"/>
      <c r="E2008" s="229"/>
    </row>
    <row r="2009" spans="2:5" s="160" customFormat="1" ht="15" customHeight="1">
      <c r="B2009" s="159"/>
      <c r="C2009" s="159"/>
      <c r="D2009" s="158"/>
      <c r="E2009" s="229"/>
    </row>
    <row r="2010" spans="2:5" s="160" customFormat="1" ht="15" customHeight="1">
      <c r="B2010" s="159"/>
      <c r="C2010" s="159"/>
      <c r="D2010" s="158"/>
      <c r="E2010" s="229"/>
    </row>
    <row r="2011" spans="2:5" s="160" customFormat="1" ht="15" customHeight="1">
      <c r="B2011" s="159"/>
      <c r="C2011" s="159"/>
      <c r="D2011" s="158"/>
      <c r="E2011" s="229"/>
    </row>
    <row r="2012" spans="2:5" s="160" customFormat="1" ht="15" customHeight="1">
      <c r="B2012" s="159"/>
      <c r="C2012" s="159"/>
      <c r="D2012" s="158"/>
      <c r="E2012" s="229"/>
    </row>
    <row r="2013" spans="2:5" s="160" customFormat="1" ht="15" customHeight="1">
      <c r="B2013" s="159"/>
      <c r="C2013" s="159"/>
      <c r="D2013" s="158"/>
      <c r="E2013" s="229"/>
    </row>
    <row r="2014" spans="2:5" s="160" customFormat="1" ht="15" customHeight="1">
      <c r="B2014" s="159"/>
      <c r="C2014" s="159"/>
      <c r="D2014" s="158"/>
      <c r="E2014" s="229"/>
    </row>
    <row r="2015" spans="2:5" s="160" customFormat="1" ht="15" customHeight="1">
      <c r="B2015" s="159"/>
      <c r="C2015" s="159"/>
      <c r="D2015" s="158"/>
      <c r="E2015" s="229"/>
    </row>
    <row r="2016" spans="2:5" s="160" customFormat="1" ht="15" customHeight="1">
      <c r="B2016" s="159"/>
      <c r="C2016" s="159"/>
      <c r="D2016" s="158"/>
      <c r="E2016" s="229"/>
    </row>
    <row r="2017" spans="2:5" s="160" customFormat="1" ht="15" customHeight="1">
      <c r="B2017" s="159"/>
      <c r="C2017" s="159"/>
      <c r="D2017" s="158"/>
      <c r="E2017" s="229"/>
    </row>
    <row r="2018" spans="2:5" s="160" customFormat="1" ht="15" customHeight="1">
      <c r="B2018" s="159"/>
      <c r="C2018" s="159"/>
      <c r="D2018" s="158"/>
      <c r="E2018" s="229"/>
    </row>
    <row r="2019" spans="2:5" s="160" customFormat="1" ht="15" customHeight="1">
      <c r="B2019" s="159"/>
      <c r="C2019" s="159"/>
      <c r="D2019" s="158"/>
      <c r="E2019" s="229"/>
    </row>
    <row r="2020" spans="2:5" s="160" customFormat="1" ht="15" customHeight="1">
      <c r="B2020" s="159"/>
      <c r="C2020" s="159"/>
      <c r="D2020" s="158"/>
      <c r="E2020" s="229"/>
    </row>
    <row r="2021" spans="2:5" s="160" customFormat="1" ht="15" customHeight="1">
      <c r="B2021" s="159"/>
      <c r="C2021" s="159"/>
      <c r="D2021" s="158"/>
      <c r="E2021" s="229"/>
    </row>
    <row r="2022" spans="2:5" s="160" customFormat="1" ht="15" customHeight="1">
      <c r="B2022" s="159"/>
      <c r="C2022" s="159"/>
      <c r="D2022" s="158"/>
      <c r="E2022" s="229"/>
    </row>
    <row r="2023" spans="2:5" s="160" customFormat="1" ht="15" customHeight="1">
      <c r="B2023" s="159"/>
      <c r="C2023" s="159"/>
      <c r="D2023" s="158"/>
      <c r="E2023" s="229"/>
    </row>
    <row r="2024" spans="2:5" s="160" customFormat="1" ht="15" customHeight="1">
      <c r="B2024" s="159"/>
      <c r="C2024" s="159"/>
      <c r="D2024" s="158"/>
      <c r="E2024" s="229"/>
    </row>
    <row r="2025" spans="2:5" s="160" customFormat="1" ht="15" customHeight="1">
      <c r="B2025" s="159"/>
      <c r="C2025" s="159"/>
      <c r="D2025" s="158"/>
      <c r="E2025" s="229"/>
    </row>
    <row r="2026" spans="2:5" s="160" customFormat="1" ht="15" customHeight="1">
      <c r="B2026" s="159"/>
      <c r="C2026" s="159"/>
      <c r="D2026" s="158"/>
      <c r="E2026" s="229"/>
    </row>
    <row r="2027" spans="2:5" s="160" customFormat="1" ht="15" customHeight="1">
      <c r="B2027" s="159"/>
      <c r="C2027" s="159"/>
      <c r="D2027" s="158"/>
      <c r="E2027" s="229"/>
    </row>
    <row r="2028" spans="2:5" s="160" customFormat="1" ht="15" customHeight="1">
      <c r="B2028" s="159"/>
      <c r="C2028" s="159"/>
      <c r="D2028" s="158"/>
      <c r="E2028" s="229"/>
    </row>
    <row r="2029" spans="2:5" s="160" customFormat="1" ht="15" customHeight="1">
      <c r="B2029" s="159"/>
      <c r="C2029" s="159"/>
      <c r="D2029" s="158"/>
      <c r="E2029" s="229"/>
    </row>
    <row r="2030" spans="2:5" s="160" customFormat="1" ht="15" customHeight="1">
      <c r="B2030" s="159"/>
      <c r="C2030" s="159"/>
      <c r="D2030" s="158"/>
      <c r="E2030" s="229"/>
    </row>
    <row r="2031" spans="2:5" s="160" customFormat="1" ht="15" customHeight="1">
      <c r="B2031" s="159"/>
      <c r="C2031" s="159"/>
      <c r="D2031" s="158"/>
      <c r="E2031" s="229"/>
    </row>
    <row r="2032" spans="2:5" s="160" customFormat="1" ht="15" customHeight="1">
      <c r="B2032" s="159"/>
      <c r="C2032" s="159"/>
      <c r="D2032" s="158"/>
      <c r="E2032" s="229"/>
    </row>
    <row r="2033" spans="2:5" s="160" customFormat="1" ht="15" customHeight="1">
      <c r="B2033" s="159"/>
      <c r="C2033" s="159"/>
      <c r="D2033" s="158"/>
      <c r="E2033" s="229"/>
    </row>
    <row r="2034" spans="2:5" s="160" customFormat="1" ht="15" customHeight="1">
      <c r="B2034" s="159"/>
      <c r="C2034" s="159"/>
      <c r="D2034" s="158"/>
      <c r="E2034" s="229"/>
    </row>
    <row r="2035" spans="2:5" s="160" customFormat="1" ht="15" customHeight="1">
      <c r="B2035" s="159"/>
      <c r="C2035" s="159"/>
      <c r="D2035" s="158"/>
      <c r="E2035" s="229"/>
    </row>
    <row r="2036" spans="2:5" s="160" customFormat="1" ht="15" customHeight="1">
      <c r="B2036" s="159"/>
      <c r="C2036" s="159"/>
      <c r="D2036" s="158"/>
      <c r="E2036" s="229"/>
    </row>
    <row r="2037" spans="2:5" s="160" customFormat="1" ht="15" customHeight="1">
      <c r="B2037" s="159"/>
      <c r="C2037" s="159"/>
      <c r="D2037" s="158"/>
      <c r="E2037" s="229"/>
    </row>
    <row r="2038" spans="2:5" s="160" customFormat="1" ht="15" customHeight="1">
      <c r="B2038" s="159"/>
      <c r="C2038" s="159"/>
      <c r="D2038" s="158"/>
      <c r="E2038" s="229"/>
    </row>
    <row r="2039" spans="2:5" s="160" customFormat="1" ht="15" customHeight="1">
      <c r="B2039" s="159"/>
      <c r="C2039" s="159"/>
      <c r="D2039" s="158"/>
      <c r="E2039" s="229"/>
    </row>
    <row r="2040" spans="2:5" s="160" customFormat="1" ht="15" customHeight="1">
      <c r="B2040" s="159"/>
      <c r="C2040" s="159"/>
      <c r="D2040" s="158"/>
      <c r="E2040" s="229"/>
    </row>
    <row r="2041" spans="2:5" s="160" customFormat="1" ht="15" customHeight="1">
      <c r="B2041" s="159"/>
      <c r="C2041" s="159"/>
      <c r="D2041" s="158"/>
      <c r="E2041" s="229"/>
    </row>
    <row r="2042" spans="2:5" s="160" customFormat="1" ht="15" customHeight="1">
      <c r="B2042" s="159"/>
      <c r="C2042" s="159"/>
      <c r="D2042" s="158"/>
      <c r="E2042" s="229"/>
    </row>
    <row r="2043" spans="2:5" s="160" customFormat="1" ht="15" customHeight="1">
      <c r="B2043" s="159"/>
      <c r="C2043" s="159"/>
      <c r="D2043" s="158"/>
      <c r="E2043" s="229"/>
    </row>
    <row r="2044" spans="2:5" s="160" customFormat="1" ht="15" customHeight="1">
      <c r="B2044" s="159"/>
      <c r="C2044" s="159"/>
      <c r="D2044" s="158"/>
      <c r="E2044" s="229"/>
    </row>
    <row r="2045" spans="2:5" s="160" customFormat="1" ht="15" customHeight="1">
      <c r="B2045" s="159"/>
      <c r="C2045" s="159"/>
      <c r="D2045" s="158"/>
      <c r="E2045" s="229"/>
    </row>
    <row r="2046" spans="2:5" s="160" customFormat="1" ht="15" customHeight="1">
      <c r="B2046" s="159"/>
      <c r="C2046" s="159"/>
      <c r="D2046" s="158"/>
      <c r="E2046" s="229"/>
    </row>
    <row r="2047" spans="2:5" s="160" customFormat="1" ht="15" customHeight="1">
      <c r="B2047" s="159"/>
      <c r="C2047" s="159"/>
      <c r="D2047" s="158"/>
      <c r="E2047" s="229"/>
    </row>
    <row r="2048" spans="2:5" s="160" customFormat="1" ht="15" customHeight="1">
      <c r="B2048" s="159"/>
      <c r="C2048" s="159"/>
      <c r="D2048" s="158"/>
      <c r="E2048" s="229"/>
    </row>
    <row r="2049" spans="2:5" s="160" customFormat="1" ht="15" customHeight="1">
      <c r="B2049" s="159"/>
      <c r="C2049" s="159"/>
      <c r="D2049" s="158"/>
      <c r="E2049" s="229"/>
    </row>
    <row r="2050" spans="2:5" s="160" customFormat="1" ht="15" customHeight="1">
      <c r="B2050" s="159"/>
      <c r="C2050" s="159"/>
      <c r="D2050" s="158"/>
      <c r="E2050" s="229"/>
    </row>
    <row r="2051" spans="2:5" s="160" customFormat="1" ht="15" customHeight="1">
      <c r="B2051" s="159"/>
      <c r="C2051" s="159"/>
      <c r="D2051" s="158"/>
      <c r="E2051" s="229"/>
    </row>
    <row r="2052" spans="2:5" s="160" customFormat="1" ht="15" customHeight="1">
      <c r="B2052" s="159"/>
      <c r="C2052" s="159"/>
      <c r="D2052" s="158"/>
      <c r="E2052" s="229"/>
    </row>
    <row r="2053" spans="2:5" s="160" customFormat="1" ht="15" customHeight="1">
      <c r="B2053" s="159"/>
      <c r="C2053" s="159"/>
      <c r="D2053" s="158"/>
      <c r="E2053" s="229"/>
    </row>
    <row r="2054" spans="2:5" s="160" customFormat="1" ht="15" customHeight="1">
      <c r="B2054" s="159"/>
      <c r="C2054" s="159"/>
      <c r="D2054" s="158"/>
      <c r="E2054" s="229"/>
    </row>
    <row r="2055" spans="2:5" s="160" customFormat="1" ht="15" customHeight="1">
      <c r="B2055" s="159"/>
      <c r="C2055" s="159"/>
      <c r="D2055" s="158"/>
      <c r="E2055" s="229"/>
    </row>
    <row r="2056" spans="2:5" s="160" customFormat="1" ht="15" customHeight="1">
      <c r="B2056" s="159"/>
      <c r="C2056" s="159"/>
      <c r="D2056" s="158"/>
      <c r="E2056" s="229"/>
    </row>
    <row r="2057" spans="2:5" s="160" customFormat="1" ht="15" customHeight="1">
      <c r="B2057" s="159"/>
      <c r="C2057" s="159"/>
      <c r="D2057" s="158"/>
      <c r="E2057" s="229"/>
    </row>
    <row r="2058" spans="2:5" s="160" customFormat="1" ht="15" customHeight="1">
      <c r="B2058" s="159"/>
      <c r="C2058" s="159"/>
      <c r="D2058" s="158"/>
      <c r="E2058" s="229"/>
    </row>
    <row r="2059" spans="2:5" s="160" customFormat="1" ht="15" customHeight="1">
      <c r="B2059" s="159"/>
      <c r="C2059" s="159"/>
      <c r="D2059" s="158"/>
      <c r="E2059" s="229"/>
    </row>
    <row r="2060" spans="2:5" s="160" customFormat="1" ht="15" customHeight="1">
      <c r="B2060" s="159"/>
      <c r="C2060" s="159"/>
      <c r="D2060" s="158"/>
      <c r="E2060" s="229"/>
    </row>
    <row r="2061" spans="2:5" s="160" customFormat="1" ht="15" customHeight="1">
      <c r="B2061" s="159"/>
      <c r="C2061" s="159"/>
      <c r="D2061" s="158"/>
      <c r="E2061" s="229"/>
    </row>
    <row r="2062" spans="2:5" s="160" customFormat="1" ht="15" customHeight="1">
      <c r="B2062" s="159"/>
      <c r="C2062" s="159"/>
      <c r="D2062" s="158"/>
      <c r="E2062" s="229"/>
    </row>
    <row r="2063" spans="2:5" s="160" customFormat="1" ht="15" customHeight="1">
      <c r="B2063" s="159"/>
      <c r="C2063" s="159"/>
      <c r="D2063" s="158"/>
      <c r="E2063" s="229"/>
    </row>
    <row r="2064" spans="2:5" s="160" customFormat="1" ht="15" customHeight="1">
      <c r="B2064" s="159"/>
      <c r="C2064" s="159"/>
      <c r="D2064" s="158"/>
      <c r="E2064" s="229"/>
    </row>
    <row r="2065" spans="2:5" s="160" customFormat="1" ht="15" customHeight="1">
      <c r="B2065" s="159"/>
      <c r="C2065" s="159"/>
      <c r="D2065" s="158"/>
      <c r="E2065" s="229"/>
    </row>
    <row r="2066" spans="2:5" s="160" customFormat="1" ht="15" customHeight="1">
      <c r="B2066" s="159"/>
      <c r="C2066" s="159"/>
      <c r="D2066" s="158"/>
      <c r="E2066" s="229"/>
    </row>
    <row r="2067" spans="2:5" s="160" customFormat="1" ht="15" customHeight="1">
      <c r="B2067" s="159"/>
      <c r="C2067" s="159"/>
      <c r="D2067" s="158"/>
      <c r="E2067" s="229"/>
    </row>
    <row r="2068" spans="2:5" s="160" customFormat="1" ht="15" customHeight="1">
      <c r="B2068" s="159"/>
      <c r="C2068" s="159"/>
      <c r="D2068" s="158"/>
      <c r="E2068" s="229"/>
    </row>
    <row r="2069" spans="2:5" s="160" customFormat="1" ht="15" customHeight="1">
      <c r="B2069" s="159"/>
      <c r="C2069" s="159"/>
      <c r="D2069" s="158"/>
      <c r="E2069" s="229"/>
    </row>
    <row r="2070" spans="2:5" s="160" customFormat="1" ht="15" customHeight="1">
      <c r="B2070" s="159"/>
      <c r="C2070" s="159"/>
      <c r="D2070" s="158"/>
      <c r="E2070" s="229"/>
    </row>
    <row r="2071" spans="2:5" s="160" customFormat="1" ht="15" customHeight="1">
      <c r="B2071" s="159"/>
      <c r="C2071" s="159"/>
      <c r="D2071" s="158"/>
      <c r="E2071" s="229"/>
    </row>
    <row r="2072" spans="2:5" s="160" customFormat="1" ht="15" customHeight="1">
      <c r="B2072" s="159"/>
      <c r="C2072" s="159"/>
      <c r="D2072" s="158"/>
      <c r="E2072" s="229"/>
    </row>
    <row r="2073" spans="2:5" s="160" customFormat="1" ht="15" customHeight="1">
      <c r="B2073" s="159"/>
      <c r="C2073" s="159"/>
      <c r="D2073" s="158"/>
      <c r="E2073" s="229"/>
    </row>
    <row r="2074" spans="2:5" s="160" customFormat="1" ht="15" customHeight="1">
      <c r="B2074" s="159"/>
      <c r="C2074" s="159"/>
      <c r="D2074" s="158"/>
      <c r="E2074" s="229"/>
    </row>
    <row r="2075" spans="2:5" s="160" customFormat="1" ht="15" customHeight="1">
      <c r="B2075" s="159"/>
      <c r="C2075" s="159"/>
      <c r="D2075" s="158"/>
      <c r="E2075" s="229"/>
    </row>
    <row r="2076" spans="2:5" s="160" customFormat="1" ht="15" customHeight="1">
      <c r="B2076" s="159"/>
      <c r="C2076" s="159"/>
      <c r="D2076" s="158"/>
      <c r="E2076" s="229"/>
    </row>
    <row r="2077" spans="2:5" s="160" customFormat="1" ht="15" customHeight="1">
      <c r="B2077" s="159"/>
      <c r="C2077" s="159"/>
      <c r="D2077" s="158"/>
      <c r="E2077" s="229"/>
    </row>
    <row r="2078" spans="2:5" s="160" customFormat="1" ht="15" customHeight="1">
      <c r="B2078" s="159"/>
      <c r="C2078" s="159"/>
      <c r="D2078" s="158"/>
      <c r="E2078" s="229"/>
    </row>
    <row r="2079" spans="2:5" s="160" customFormat="1" ht="15" customHeight="1">
      <c r="B2079" s="159"/>
      <c r="C2079" s="159"/>
      <c r="D2079" s="158"/>
      <c r="E2079" s="229"/>
    </row>
    <row r="2080" spans="2:5" s="160" customFormat="1" ht="15" customHeight="1">
      <c r="B2080" s="159"/>
      <c r="C2080" s="159"/>
      <c r="D2080" s="158"/>
      <c r="E2080" s="229"/>
    </row>
    <row r="2081" spans="2:5" s="160" customFormat="1" ht="15" customHeight="1">
      <c r="B2081" s="159"/>
      <c r="C2081" s="159"/>
      <c r="D2081" s="158"/>
      <c r="E2081" s="229"/>
    </row>
    <row r="2082" spans="2:5" s="160" customFormat="1" ht="15" customHeight="1">
      <c r="B2082" s="159"/>
      <c r="C2082" s="159"/>
      <c r="D2082" s="158"/>
      <c r="E2082" s="229"/>
    </row>
    <row r="2083" spans="2:5" s="160" customFormat="1" ht="15" customHeight="1">
      <c r="B2083" s="159"/>
      <c r="C2083" s="159"/>
      <c r="D2083" s="158"/>
      <c r="E2083" s="229"/>
    </row>
    <row r="2084" spans="2:5" s="160" customFormat="1" ht="15" customHeight="1">
      <c r="B2084" s="159"/>
      <c r="C2084" s="159"/>
      <c r="D2084" s="158"/>
      <c r="E2084" s="229"/>
    </row>
    <row r="2085" spans="2:5" s="160" customFormat="1" ht="15" customHeight="1">
      <c r="B2085" s="159"/>
      <c r="C2085" s="159"/>
      <c r="D2085" s="158"/>
      <c r="E2085" s="229"/>
    </row>
    <row r="2086" spans="2:5" s="160" customFormat="1" ht="15" customHeight="1">
      <c r="B2086" s="159"/>
      <c r="C2086" s="159"/>
      <c r="D2086" s="158"/>
      <c r="E2086" s="229"/>
    </row>
    <row r="2087" spans="2:5" s="160" customFormat="1" ht="15" customHeight="1">
      <c r="B2087" s="159"/>
      <c r="C2087" s="159"/>
      <c r="D2087" s="158"/>
      <c r="E2087" s="229"/>
    </row>
    <row r="2088" spans="2:5" s="160" customFormat="1" ht="15" customHeight="1">
      <c r="B2088" s="159"/>
      <c r="C2088" s="159"/>
      <c r="D2088" s="158"/>
      <c r="E2088" s="229"/>
    </row>
    <row r="2089" spans="2:5" s="160" customFormat="1" ht="15" customHeight="1">
      <c r="B2089" s="159"/>
      <c r="C2089" s="159"/>
      <c r="D2089" s="158"/>
      <c r="E2089" s="229"/>
    </row>
    <row r="2090" spans="2:5" s="160" customFormat="1" ht="15" customHeight="1">
      <c r="B2090" s="159"/>
      <c r="C2090" s="159"/>
      <c r="D2090" s="158"/>
      <c r="E2090" s="229"/>
    </row>
    <row r="2091" spans="2:5" s="160" customFormat="1" ht="15" customHeight="1">
      <c r="B2091" s="159"/>
      <c r="C2091" s="159"/>
      <c r="D2091" s="158"/>
      <c r="E2091" s="229"/>
    </row>
    <row r="2092" spans="2:5" s="160" customFormat="1" ht="15" customHeight="1">
      <c r="B2092" s="159"/>
      <c r="C2092" s="159"/>
      <c r="D2092" s="158"/>
      <c r="E2092" s="229"/>
    </row>
    <row r="2093" spans="2:5" s="160" customFormat="1" ht="15" customHeight="1">
      <c r="B2093" s="159"/>
      <c r="C2093" s="159"/>
      <c r="D2093" s="158"/>
      <c r="E2093" s="229"/>
    </row>
    <row r="2094" spans="2:5" s="160" customFormat="1" ht="15" customHeight="1">
      <c r="B2094" s="159"/>
      <c r="C2094" s="159"/>
      <c r="D2094" s="158"/>
      <c r="E2094" s="229"/>
    </row>
    <row r="2095" spans="2:5" s="160" customFormat="1" ht="15" customHeight="1">
      <c r="B2095" s="159"/>
      <c r="C2095" s="159"/>
      <c r="D2095" s="158"/>
      <c r="E2095" s="229"/>
    </row>
    <row r="2096" spans="2:5" s="160" customFormat="1" ht="15" customHeight="1">
      <c r="B2096" s="159"/>
      <c r="C2096" s="159"/>
      <c r="D2096" s="158"/>
      <c r="E2096" s="229"/>
    </row>
    <row r="2097" spans="2:5" s="160" customFormat="1" ht="15" customHeight="1">
      <c r="B2097" s="159"/>
      <c r="C2097" s="159"/>
      <c r="D2097" s="158"/>
      <c r="E2097" s="229"/>
    </row>
    <row r="2098" spans="2:5" s="160" customFormat="1" ht="15" customHeight="1">
      <c r="B2098" s="159"/>
      <c r="C2098" s="159"/>
      <c r="D2098" s="158"/>
      <c r="E2098" s="229"/>
    </row>
    <row r="2099" spans="2:5" s="160" customFormat="1" ht="15" customHeight="1">
      <c r="B2099" s="159"/>
      <c r="C2099" s="159"/>
      <c r="D2099" s="158"/>
      <c r="E2099" s="229"/>
    </row>
    <row r="2100" spans="2:5" s="160" customFormat="1" ht="15" customHeight="1">
      <c r="B2100" s="159"/>
      <c r="C2100" s="159"/>
      <c r="D2100" s="158"/>
      <c r="E2100" s="229"/>
    </row>
    <row r="2101" spans="2:5" s="160" customFormat="1" ht="15" customHeight="1">
      <c r="B2101" s="159"/>
      <c r="C2101" s="159"/>
      <c r="D2101" s="158"/>
      <c r="E2101" s="229"/>
    </row>
    <row r="2102" spans="2:5" s="160" customFormat="1" ht="15" customHeight="1">
      <c r="B2102" s="159"/>
      <c r="C2102" s="159"/>
      <c r="D2102" s="158"/>
      <c r="E2102" s="229"/>
    </row>
    <row r="2103" spans="2:5" s="160" customFormat="1" ht="15" customHeight="1">
      <c r="B2103" s="159"/>
      <c r="C2103" s="159"/>
      <c r="D2103" s="158"/>
      <c r="E2103" s="229"/>
    </row>
    <row r="2104" spans="2:5" s="160" customFormat="1" ht="15" customHeight="1">
      <c r="B2104" s="159"/>
      <c r="C2104" s="159"/>
      <c r="D2104" s="158"/>
      <c r="E2104" s="229"/>
    </row>
    <row r="2105" spans="2:5" s="160" customFormat="1" ht="15" customHeight="1">
      <c r="B2105" s="159"/>
      <c r="C2105" s="159"/>
      <c r="D2105" s="158"/>
      <c r="E2105" s="229"/>
    </row>
    <row r="2106" spans="2:5" s="160" customFormat="1" ht="15" customHeight="1">
      <c r="B2106" s="159"/>
      <c r="C2106" s="159"/>
      <c r="D2106" s="158"/>
      <c r="E2106" s="229"/>
    </row>
    <row r="2107" spans="2:5" s="160" customFormat="1" ht="15" customHeight="1">
      <c r="B2107" s="159"/>
      <c r="C2107" s="159"/>
      <c r="D2107" s="158"/>
      <c r="E2107" s="229"/>
    </row>
    <row r="2108" spans="2:5" s="160" customFormat="1" ht="15" customHeight="1">
      <c r="B2108" s="159"/>
      <c r="C2108" s="159"/>
      <c r="D2108" s="158"/>
      <c r="E2108" s="229"/>
    </row>
    <row r="2109" spans="2:5" s="160" customFormat="1" ht="15" customHeight="1">
      <c r="B2109" s="159"/>
      <c r="C2109" s="159"/>
      <c r="D2109" s="158"/>
      <c r="E2109" s="229"/>
    </row>
    <row r="2110" spans="2:5" s="160" customFormat="1" ht="15" customHeight="1">
      <c r="B2110" s="159"/>
      <c r="C2110" s="159"/>
      <c r="D2110" s="158"/>
      <c r="E2110" s="229"/>
    </row>
    <row r="2111" spans="2:5" s="160" customFormat="1" ht="15" customHeight="1">
      <c r="B2111" s="159"/>
      <c r="C2111" s="159"/>
      <c r="D2111" s="158"/>
      <c r="E2111" s="229"/>
    </row>
    <row r="2112" spans="2:5" s="160" customFormat="1" ht="15" customHeight="1">
      <c r="B2112" s="159"/>
      <c r="C2112" s="159"/>
      <c r="D2112" s="158"/>
      <c r="E2112" s="229"/>
    </row>
    <row r="2113" spans="2:5" s="160" customFormat="1" ht="15" customHeight="1">
      <c r="B2113" s="159"/>
      <c r="C2113" s="159"/>
      <c r="D2113" s="158"/>
      <c r="E2113" s="229"/>
    </row>
    <row r="2114" spans="2:5" s="160" customFormat="1" ht="15" customHeight="1">
      <c r="B2114" s="159"/>
      <c r="C2114" s="159"/>
      <c r="D2114" s="158"/>
      <c r="E2114" s="229"/>
    </row>
    <row r="2115" spans="2:5" s="160" customFormat="1" ht="15" customHeight="1">
      <c r="B2115" s="159"/>
      <c r="C2115" s="159"/>
      <c r="D2115" s="158"/>
      <c r="E2115" s="229"/>
    </row>
    <row r="2116" spans="2:5" s="160" customFormat="1" ht="15" customHeight="1">
      <c r="B2116" s="159"/>
      <c r="C2116" s="159"/>
      <c r="D2116" s="158"/>
      <c r="E2116" s="229"/>
    </row>
    <row r="2117" spans="2:5" s="160" customFormat="1" ht="15" customHeight="1">
      <c r="B2117" s="159"/>
      <c r="C2117" s="159"/>
      <c r="D2117" s="158"/>
      <c r="E2117" s="229"/>
    </row>
    <row r="2118" spans="2:5" s="160" customFormat="1" ht="15" customHeight="1">
      <c r="B2118" s="159"/>
      <c r="C2118" s="159"/>
      <c r="D2118" s="158"/>
      <c r="E2118" s="229"/>
    </row>
    <row r="2119" spans="2:5" s="160" customFormat="1" ht="15" customHeight="1">
      <c r="B2119" s="159"/>
      <c r="C2119" s="159"/>
      <c r="D2119" s="158"/>
      <c r="E2119" s="229"/>
    </row>
    <row r="2120" spans="2:5" s="160" customFormat="1" ht="15" customHeight="1">
      <c r="B2120" s="159"/>
      <c r="C2120" s="159"/>
      <c r="D2120" s="158"/>
      <c r="E2120" s="229"/>
    </row>
    <row r="2121" spans="2:5" s="160" customFormat="1" ht="15" customHeight="1">
      <c r="B2121" s="159"/>
      <c r="C2121" s="159"/>
      <c r="D2121" s="158"/>
      <c r="E2121" s="229"/>
    </row>
    <row r="2122" spans="2:5" s="160" customFormat="1" ht="15" customHeight="1">
      <c r="B2122" s="159"/>
      <c r="C2122" s="159"/>
      <c r="D2122" s="158"/>
      <c r="E2122" s="229"/>
    </row>
    <row r="2123" spans="2:5" s="160" customFormat="1" ht="15" customHeight="1">
      <c r="B2123" s="159"/>
      <c r="C2123" s="159"/>
      <c r="D2123" s="158"/>
      <c r="E2123" s="229"/>
    </row>
    <row r="2124" spans="2:5" s="160" customFormat="1" ht="15" customHeight="1">
      <c r="B2124" s="159"/>
      <c r="C2124" s="159"/>
      <c r="D2124" s="158"/>
      <c r="E2124" s="229"/>
    </row>
    <row r="2125" spans="2:5" s="160" customFormat="1" ht="15" customHeight="1">
      <c r="B2125" s="159"/>
      <c r="C2125" s="159"/>
      <c r="D2125" s="158"/>
      <c r="E2125" s="229"/>
    </row>
    <row r="2126" spans="2:5" s="160" customFormat="1" ht="15" customHeight="1">
      <c r="B2126" s="159"/>
      <c r="C2126" s="159"/>
      <c r="D2126" s="158"/>
      <c r="E2126" s="229"/>
    </row>
    <row r="2127" spans="2:5" s="160" customFormat="1" ht="15" customHeight="1">
      <c r="B2127" s="159"/>
      <c r="C2127" s="159"/>
      <c r="D2127" s="158"/>
      <c r="E2127" s="229"/>
    </row>
    <row r="2128" spans="2:5" s="160" customFormat="1" ht="15" customHeight="1">
      <c r="B2128" s="159"/>
      <c r="C2128" s="159"/>
      <c r="D2128" s="158"/>
      <c r="E2128" s="229"/>
    </row>
    <row r="2129" spans="2:5" s="160" customFormat="1" ht="15" customHeight="1">
      <c r="B2129" s="159"/>
      <c r="C2129" s="159"/>
      <c r="D2129" s="158"/>
      <c r="E2129" s="229"/>
    </row>
    <row r="2130" spans="2:5" s="160" customFormat="1" ht="15" customHeight="1">
      <c r="B2130" s="159"/>
      <c r="C2130" s="159"/>
      <c r="D2130" s="158"/>
      <c r="E2130" s="229"/>
    </row>
    <row r="2131" spans="2:5" s="160" customFormat="1" ht="15" customHeight="1">
      <c r="B2131" s="159"/>
      <c r="C2131" s="159"/>
      <c r="D2131" s="158"/>
      <c r="E2131" s="229"/>
    </row>
    <row r="2132" spans="2:5" s="160" customFormat="1" ht="15" customHeight="1">
      <c r="B2132" s="159"/>
      <c r="C2132" s="159"/>
      <c r="D2132" s="158"/>
      <c r="E2132" s="229"/>
    </row>
    <row r="2133" spans="2:5" s="160" customFormat="1" ht="15" customHeight="1">
      <c r="B2133" s="159"/>
      <c r="C2133" s="159"/>
      <c r="D2133" s="158"/>
      <c r="E2133" s="229"/>
    </row>
    <row r="2134" spans="2:5" s="160" customFormat="1" ht="15" customHeight="1">
      <c r="B2134" s="159"/>
      <c r="C2134" s="159"/>
      <c r="D2134" s="158"/>
      <c r="E2134" s="229"/>
    </row>
    <row r="2135" spans="2:5" s="160" customFormat="1" ht="15" customHeight="1">
      <c r="B2135" s="159"/>
      <c r="C2135" s="159"/>
      <c r="D2135" s="158"/>
      <c r="E2135" s="229"/>
    </row>
    <row r="2136" spans="2:5" s="160" customFormat="1" ht="15" customHeight="1">
      <c r="B2136" s="159"/>
      <c r="C2136" s="159"/>
      <c r="D2136" s="158"/>
      <c r="E2136" s="229"/>
    </row>
    <row r="2137" spans="2:5" s="160" customFormat="1" ht="15" customHeight="1">
      <c r="B2137" s="159"/>
      <c r="C2137" s="159"/>
      <c r="D2137" s="158"/>
      <c r="E2137" s="229"/>
    </row>
    <row r="2138" spans="2:5" s="160" customFormat="1" ht="15" customHeight="1">
      <c r="B2138" s="159"/>
      <c r="C2138" s="159"/>
      <c r="D2138" s="158"/>
      <c r="E2138" s="229"/>
    </row>
    <row r="2139" spans="2:5" s="160" customFormat="1" ht="15" customHeight="1">
      <c r="B2139" s="159"/>
      <c r="C2139" s="159"/>
      <c r="D2139" s="158"/>
      <c r="E2139" s="229"/>
    </row>
    <row r="2140" spans="2:5" s="160" customFormat="1" ht="15" customHeight="1">
      <c r="B2140" s="159"/>
      <c r="C2140" s="159"/>
      <c r="D2140" s="158"/>
      <c r="E2140" s="229"/>
    </row>
    <row r="2141" spans="2:5" s="160" customFormat="1" ht="15" customHeight="1">
      <c r="B2141" s="159"/>
      <c r="C2141" s="159"/>
      <c r="D2141" s="158"/>
      <c r="E2141" s="229"/>
    </row>
    <row r="2142" spans="2:5" s="160" customFormat="1" ht="15" customHeight="1">
      <c r="B2142" s="159"/>
      <c r="C2142" s="159"/>
      <c r="D2142" s="158"/>
      <c r="E2142" s="229"/>
    </row>
    <row r="2143" spans="2:5" s="160" customFormat="1" ht="15" customHeight="1">
      <c r="B2143" s="159"/>
      <c r="C2143" s="159"/>
      <c r="D2143" s="158"/>
      <c r="E2143" s="229"/>
    </row>
    <row r="2144" spans="2:5" s="160" customFormat="1" ht="15" customHeight="1">
      <c r="B2144" s="159"/>
      <c r="C2144" s="159"/>
      <c r="D2144" s="158"/>
      <c r="E2144" s="229"/>
    </row>
    <row r="2145" spans="2:5" s="160" customFormat="1" ht="15" customHeight="1">
      <c r="B2145" s="159"/>
      <c r="C2145" s="159"/>
      <c r="D2145" s="158"/>
      <c r="E2145" s="229"/>
    </row>
    <row r="2146" spans="2:5" s="160" customFormat="1" ht="15" customHeight="1">
      <c r="B2146" s="159"/>
      <c r="C2146" s="159"/>
      <c r="D2146" s="158"/>
      <c r="E2146" s="229"/>
    </row>
    <row r="2147" spans="2:5" s="160" customFormat="1" ht="15" customHeight="1">
      <c r="B2147" s="159"/>
      <c r="C2147" s="159"/>
      <c r="D2147" s="158"/>
      <c r="E2147" s="229"/>
    </row>
    <row r="2148" spans="2:5" s="160" customFormat="1" ht="15" customHeight="1">
      <c r="B2148" s="159"/>
      <c r="C2148" s="159"/>
      <c r="D2148" s="158"/>
      <c r="E2148" s="229"/>
    </row>
    <row r="2149" spans="2:5" s="160" customFormat="1" ht="15" customHeight="1">
      <c r="B2149" s="159"/>
      <c r="C2149" s="159"/>
      <c r="D2149" s="158"/>
      <c r="E2149" s="229"/>
    </row>
    <row r="2150" spans="2:5" s="160" customFormat="1" ht="15" customHeight="1">
      <c r="B2150" s="159"/>
      <c r="C2150" s="159"/>
      <c r="D2150" s="158"/>
      <c r="E2150" s="229"/>
    </row>
    <row r="2151" spans="2:5" s="160" customFormat="1" ht="15" customHeight="1">
      <c r="B2151" s="159"/>
      <c r="C2151" s="159"/>
      <c r="D2151" s="158"/>
      <c r="E2151" s="229"/>
    </row>
    <row r="2152" spans="2:5" s="160" customFormat="1" ht="15" customHeight="1">
      <c r="B2152" s="159"/>
      <c r="C2152" s="159"/>
      <c r="D2152" s="158"/>
      <c r="E2152" s="229"/>
    </row>
    <row r="2153" spans="2:5" s="160" customFormat="1" ht="15" customHeight="1">
      <c r="B2153" s="159"/>
      <c r="C2153" s="159"/>
      <c r="D2153" s="158"/>
      <c r="E2153" s="229"/>
    </row>
    <row r="2154" spans="2:5" s="160" customFormat="1" ht="15" customHeight="1">
      <c r="B2154" s="159"/>
      <c r="C2154" s="159"/>
      <c r="D2154" s="158"/>
      <c r="E2154" s="229"/>
    </row>
    <row r="2155" spans="2:5" s="160" customFormat="1" ht="15" customHeight="1">
      <c r="B2155" s="159"/>
      <c r="C2155" s="159"/>
      <c r="D2155" s="158"/>
      <c r="E2155" s="229"/>
    </row>
    <row r="2156" spans="2:5" s="160" customFormat="1" ht="15" customHeight="1">
      <c r="B2156" s="159"/>
      <c r="C2156" s="159"/>
      <c r="D2156" s="158"/>
      <c r="E2156" s="229"/>
    </row>
    <row r="2157" spans="2:5" s="160" customFormat="1" ht="15" customHeight="1">
      <c r="B2157" s="159"/>
      <c r="C2157" s="159"/>
      <c r="D2157" s="158"/>
      <c r="E2157" s="229"/>
    </row>
    <row r="2158" spans="2:5" s="160" customFormat="1" ht="15" customHeight="1">
      <c r="B2158" s="159"/>
      <c r="C2158" s="159"/>
      <c r="D2158" s="158"/>
      <c r="E2158" s="229"/>
    </row>
    <row r="2159" spans="2:5" s="160" customFormat="1" ht="15" customHeight="1">
      <c r="B2159" s="159"/>
      <c r="C2159" s="159"/>
      <c r="D2159" s="158"/>
      <c r="E2159" s="229"/>
    </row>
    <row r="2160" spans="2:5" s="160" customFormat="1" ht="15" customHeight="1">
      <c r="B2160" s="159"/>
      <c r="C2160" s="159"/>
      <c r="D2160" s="158"/>
      <c r="E2160" s="229"/>
    </row>
    <row r="2161" spans="2:5" s="160" customFormat="1" ht="15" customHeight="1">
      <c r="B2161" s="159"/>
      <c r="C2161" s="159"/>
      <c r="D2161" s="158"/>
      <c r="E2161" s="229"/>
    </row>
    <row r="2162" spans="2:5" s="160" customFormat="1" ht="15" customHeight="1">
      <c r="B2162" s="159"/>
      <c r="C2162" s="159"/>
      <c r="D2162" s="158"/>
      <c r="E2162" s="229"/>
    </row>
    <row r="2163" spans="2:5" s="160" customFormat="1" ht="15" customHeight="1">
      <c r="B2163" s="159"/>
      <c r="C2163" s="159"/>
      <c r="D2163" s="158"/>
      <c r="E2163" s="229"/>
    </row>
    <row r="2164" spans="2:5" s="160" customFormat="1" ht="15" customHeight="1">
      <c r="B2164" s="159"/>
      <c r="C2164" s="159"/>
      <c r="D2164" s="158"/>
      <c r="E2164" s="229"/>
    </row>
    <row r="2165" spans="2:5" s="160" customFormat="1" ht="15" customHeight="1">
      <c r="B2165" s="159"/>
      <c r="C2165" s="159"/>
      <c r="D2165" s="158"/>
      <c r="E2165" s="229"/>
    </row>
    <row r="2166" spans="2:5" s="160" customFormat="1" ht="15" customHeight="1">
      <c r="B2166" s="159"/>
      <c r="C2166" s="159"/>
      <c r="D2166" s="158"/>
      <c r="E2166" s="229"/>
    </row>
    <row r="2167" spans="2:5" s="160" customFormat="1" ht="15" customHeight="1">
      <c r="B2167" s="159"/>
      <c r="C2167" s="159"/>
      <c r="D2167" s="158"/>
      <c r="E2167" s="229"/>
    </row>
    <row r="2168" spans="2:5" s="160" customFormat="1" ht="15" customHeight="1">
      <c r="B2168" s="159"/>
      <c r="C2168" s="159"/>
      <c r="D2168" s="158"/>
      <c r="E2168" s="229"/>
    </row>
    <row r="2169" spans="2:5" s="160" customFormat="1" ht="15" customHeight="1">
      <c r="B2169" s="159"/>
      <c r="C2169" s="159"/>
      <c r="D2169" s="158"/>
      <c r="E2169" s="229"/>
    </row>
    <row r="2170" spans="2:5" s="160" customFormat="1" ht="15" customHeight="1">
      <c r="B2170" s="159"/>
      <c r="C2170" s="159"/>
      <c r="D2170" s="158"/>
      <c r="E2170" s="229"/>
    </row>
    <row r="2171" spans="2:5" s="160" customFormat="1" ht="15" customHeight="1">
      <c r="B2171" s="159"/>
      <c r="C2171" s="159"/>
      <c r="D2171" s="158"/>
      <c r="E2171" s="229"/>
    </row>
    <row r="2172" spans="2:5" s="160" customFormat="1" ht="15" customHeight="1">
      <c r="B2172" s="159"/>
      <c r="C2172" s="159"/>
      <c r="D2172" s="158"/>
      <c r="E2172" s="229"/>
    </row>
    <row r="2173" spans="2:5" s="160" customFormat="1" ht="15" customHeight="1">
      <c r="B2173" s="159"/>
      <c r="C2173" s="159"/>
      <c r="D2173" s="158"/>
      <c r="E2173" s="229"/>
    </row>
    <row r="2174" spans="2:5" s="160" customFormat="1" ht="15" customHeight="1">
      <c r="B2174" s="159"/>
      <c r="C2174" s="159"/>
      <c r="D2174" s="158"/>
      <c r="E2174" s="229"/>
    </row>
    <row r="2175" spans="2:5" s="160" customFormat="1" ht="15" customHeight="1">
      <c r="B2175" s="159"/>
      <c r="C2175" s="159"/>
      <c r="D2175" s="158"/>
      <c r="E2175" s="229"/>
    </row>
    <row r="2176" spans="2:5" s="160" customFormat="1" ht="15" customHeight="1">
      <c r="B2176" s="159"/>
      <c r="C2176" s="159"/>
      <c r="D2176" s="158"/>
      <c r="E2176" s="229"/>
    </row>
    <row r="2177" spans="2:5" s="160" customFormat="1" ht="15" customHeight="1">
      <c r="B2177" s="159"/>
      <c r="C2177" s="159"/>
      <c r="D2177" s="158"/>
      <c r="E2177" s="229"/>
    </row>
    <row r="2178" spans="2:5" s="160" customFormat="1" ht="15" customHeight="1">
      <c r="B2178" s="159"/>
      <c r="C2178" s="159"/>
      <c r="D2178" s="158"/>
      <c r="E2178" s="229"/>
    </row>
    <row r="2179" spans="2:5" s="160" customFormat="1" ht="15" customHeight="1">
      <c r="B2179" s="159"/>
      <c r="C2179" s="159"/>
      <c r="D2179" s="158"/>
      <c r="E2179" s="229"/>
    </row>
    <row r="2180" spans="2:5" s="160" customFormat="1" ht="15" customHeight="1">
      <c r="B2180" s="159"/>
      <c r="C2180" s="159"/>
      <c r="D2180" s="158"/>
      <c r="E2180" s="229"/>
    </row>
    <row r="2181" spans="2:5" s="160" customFormat="1" ht="15" customHeight="1">
      <c r="B2181" s="159"/>
      <c r="C2181" s="159"/>
      <c r="D2181" s="158"/>
      <c r="E2181" s="229"/>
    </row>
    <row r="2182" spans="2:5" s="160" customFormat="1" ht="15" customHeight="1">
      <c r="B2182" s="159"/>
      <c r="C2182" s="159"/>
      <c r="D2182" s="158"/>
      <c r="E2182" s="229"/>
    </row>
    <row r="2183" spans="2:5" s="160" customFormat="1" ht="15" customHeight="1">
      <c r="B2183" s="159"/>
      <c r="C2183" s="159"/>
      <c r="D2183" s="158"/>
      <c r="E2183" s="229"/>
    </row>
    <row r="2184" spans="2:5" s="160" customFormat="1" ht="15" customHeight="1">
      <c r="B2184" s="159"/>
      <c r="C2184" s="159"/>
      <c r="D2184" s="158"/>
      <c r="E2184" s="229"/>
    </row>
    <row r="2185" spans="2:5" s="160" customFormat="1" ht="15" customHeight="1">
      <c r="B2185" s="159"/>
      <c r="C2185" s="159"/>
      <c r="D2185" s="158"/>
      <c r="E2185" s="229"/>
    </row>
    <row r="2186" spans="2:5" s="160" customFormat="1" ht="15" customHeight="1">
      <c r="B2186" s="159"/>
      <c r="C2186" s="159"/>
      <c r="D2186" s="158"/>
      <c r="E2186" s="229"/>
    </row>
    <row r="2187" spans="2:5" s="160" customFormat="1" ht="15" customHeight="1">
      <c r="B2187" s="159"/>
      <c r="C2187" s="159"/>
      <c r="D2187" s="158"/>
      <c r="E2187" s="229"/>
    </row>
    <row r="2188" spans="2:5" s="160" customFormat="1" ht="15" customHeight="1">
      <c r="B2188" s="159"/>
      <c r="C2188" s="159"/>
      <c r="D2188" s="158"/>
      <c r="E2188" s="229"/>
    </row>
    <row r="2189" spans="2:5" s="160" customFormat="1" ht="15" customHeight="1">
      <c r="B2189" s="159"/>
      <c r="C2189" s="159"/>
      <c r="D2189" s="158"/>
      <c r="E2189" s="229"/>
    </row>
    <row r="2190" spans="2:5" s="160" customFormat="1" ht="15" customHeight="1">
      <c r="B2190" s="159"/>
      <c r="C2190" s="159"/>
      <c r="D2190" s="158"/>
      <c r="E2190" s="229"/>
    </row>
    <row r="2191" spans="2:5" s="160" customFormat="1" ht="15" customHeight="1">
      <c r="B2191" s="159"/>
      <c r="C2191" s="159"/>
      <c r="D2191" s="158"/>
      <c r="E2191" s="229"/>
    </row>
    <row r="2192" spans="2:5" s="160" customFormat="1" ht="15" customHeight="1">
      <c r="B2192" s="159"/>
      <c r="C2192" s="159"/>
      <c r="D2192" s="158"/>
      <c r="E2192" s="229"/>
    </row>
    <row r="2193" spans="2:5" s="160" customFormat="1" ht="15" customHeight="1">
      <c r="B2193" s="159"/>
      <c r="C2193" s="159"/>
      <c r="D2193" s="158"/>
      <c r="E2193" s="229"/>
    </row>
    <row r="2194" spans="2:5" s="160" customFormat="1" ht="15" customHeight="1">
      <c r="B2194" s="159"/>
      <c r="C2194" s="159"/>
      <c r="D2194" s="158"/>
      <c r="E2194" s="229"/>
    </row>
    <row r="2195" spans="2:5" s="160" customFormat="1" ht="15" customHeight="1">
      <c r="B2195" s="159"/>
      <c r="C2195" s="159"/>
      <c r="D2195" s="158"/>
      <c r="E2195" s="229"/>
    </row>
    <row r="2196" spans="2:5" s="160" customFormat="1" ht="15" customHeight="1">
      <c r="B2196" s="159"/>
      <c r="C2196" s="159"/>
      <c r="D2196" s="158"/>
      <c r="E2196" s="229"/>
    </row>
    <row r="2197" spans="2:5" s="160" customFormat="1" ht="15" customHeight="1">
      <c r="B2197" s="159"/>
      <c r="C2197" s="159"/>
      <c r="D2197" s="158"/>
      <c r="E2197" s="229"/>
    </row>
    <row r="2198" spans="2:5" s="160" customFormat="1" ht="15" customHeight="1">
      <c r="B2198" s="159"/>
      <c r="C2198" s="159"/>
      <c r="D2198" s="158"/>
      <c r="E2198" s="229"/>
    </row>
    <row r="2199" spans="2:5" s="160" customFormat="1" ht="15" customHeight="1">
      <c r="B2199" s="159"/>
      <c r="C2199" s="159"/>
      <c r="D2199" s="158"/>
      <c r="E2199" s="229"/>
    </row>
    <row r="2200" spans="2:5" s="160" customFormat="1" ht="15" customHeight="1">
      <c r="B2200" s="159"/>
      <c r="C2200" s="159"/>
      <c r="D2200" s="158"/>
      <c r="E2200" s="229"/>
    </row>
    <row r="2201" spans="2:5" s="160" customFormat="1" ht="15" customHeight="1">
      <c r="B2201" s="159"/>
      <c r="C2201" s="159"/>
      <c r="D2201" s="158"/>
      <c r="E2201" s="229"/>
    </row>
    <row r="2202" spans="2:5" s="160" customFormat="1" ht="15" customHeight="1">
      <c r="B2202" s="159"/>
      <c r="C2202" s="159"/>
      <c r="D2202" s="158"/>
      <c r="E2202" s="229"/>
    </row>
    <row r="2203" spans="2:5" s="160" customFormat="1" ht="15" customHeight="1">
      <c r="B2203" s="159"/>
      <c r="C2203" s="159"/>
      <c r="D2203" s="158"/>
      <c r="E2203" s="229"/>
    </row>
    <row r="2204" spans="2:5" s="160" customFormat="1" ht="15" customHeight="1">
      <c r="B2204" s="159"/>
      <c r="C2204" s="159"/>
      <c r="D2204" s="158"/>
      <c r="E2204" s="229"/>
    </row>
    <row r="2205" spans="2:5" s="160" customFormat="1" ht="15" customHeight="1">
      <c r="B2205" s="159"/>
      <c r="C2205" s="159"/>
      <c r="D2205" s="158"/>
      <c r="E2205" s="229"/>
    </row>
    <row r="2206" spans="2:5" s="160" customFormat="1" ht="15" customHeight="1">
      <c r="B2206" s="159"/>
      <c r="C2206" s="159"/>
      <c r="D2206" s="158"/>
      <c r="E2206" s="229"/>
    </row>
    <row r="2207" spans="2:5" s="160" customFormat="1" ht="15" customHeight="1">
      <c r="B2207" s="159"/>
      <c r="C2207" s="159"/>
      <c r="D2207" s="158"/>
      <c r="E2207" s="229"/>
    </row>
    <row r="2208" spans="2:5" s="160" customFormat="1" ht="15" customHeight="1">
      <c r="B2208" s="159"/>
      <c r="C2208" s="159"/>
      <c r="D2208" s="158"/>
      <c r="E2208" s="229"/>
    </row>
    <row r="2209" spans="2:5" s="160" customFormat="1" ht="15" customHeight="1">
      <c r="B2209" s="159"/>
      <c r="C2209" s="159"/>
      <c r="D2209" s="158"/>
      <c r="E2209" s="229"/>
    </row>
    <row r="2210" spans="2:5" s="160" customFormat="1" ht="15" customHeight="1">
      <c r="B2210" s="159"/>
      <c r="C2210" s="159"/>
      <c r="D2210" s="158"/>
      <c r="E2210" s="229"/>
    </row>
    <row r="2211" spans="2:5" s="160" customFormat="1" ht="15" customHeight="1">
      <c r="B2211" s="159"/>
      <c r="C2211" s="159"/>
      <c r="D2211" s="158"/>
      <c r="E2211" s="229"/>
    </row>
    <row r="2212" spans="2:5" s="160" customFormat="1" ht="15" customHeight="1">
      <c r="B2212" s="159"/>
      <c r="C2212" s="159"/>
      <c r="D2212" s="158"/>
      <c r="E2212" s="229"/>
    </row>
    <row r="2213" spans="2:5" s="160" customFormat="1" ht="15" customHeight="1">
      <c r="B2213" s="159"/>
      <c r="C2213" s="159"/>
      <c r="D2213" s="158"/>
      <c r="E2213" s="229"/>
    </row>
    <row r="2214" spans="2:5" s="160" customFormat="1" ht="15" customHeight="1">
      <c r="B2214" s="159"/>
      <c r="C2214" s="159"/>
      <c r="D2214" s="158"/>
      <c r="E2214" s="229"/>
    </row>
    <row r="2215" spans="2:5" s="160" customFormat="1" ht="15" customHeight="1">
      <c r="B2215" s="159"/>
      <c r="C2215" s="159"/>
      <c r="D2215" s="158"/>
      <c r="E2215" s="229"/>
    </row>
    <row r="2216" spans="2:5" s="160" customFormat="1" ht="15" customHeight="1">
      <c r="B2216" s="159"/>
      <c r="C2216" s="159"/>
      <c r="D2216" s="158"/>
      <c r="E2216" s="229"/>
    </row>
    <row r="2217" spans="2:5" s="160" customFormat="1" ht="15" customHeight="1">
      <c r="B2217" s="159"/>
      <c r="C2217" s="159"/>
      <c r="D2217" s="158"/>
      <c r="E2217" s="229"/>
    </row>
    <row r="2218" spans="2:5" s="160" customFormat="1" ht="15" customHeight="1">
      <c r="B2218" s="159"/>
      <c r="C2218" s="159"/>
      <c r="D2218" s="158"/>
      <c r="E2218" s="229"/>
    </row>
    <row r="2219" spans="2:5" s="160" customFormat="1" ht="15" customHeight="1">
      <c r="B2219" s="159"/>
      <c r="C2219" s="159"/>
      <c r="D2219" s="158"/>
      <c r="E2219" s="229"/>
    </row>
    <row r="2220" spans="2:5" s="160" customFormat="1" ht="15" customHeight="1">
      <c r="B2220" s="159"/>
      <c r="C2220" s="159"/>
      <c r="D2220" s="158"/>
      <c r="E2220" s="229"/>
    </row>
    <row r="2221" spans="2:5" s="160" customFormat="1" ht="15" customHeight="1">
      <c r="B2221" s="159"/>
      <c r="C2221" s="159"/>
      <c r="D2221" s="158"/>
      <c r="E2221" s="229"/>
    </row>
    <row r="2222" spans="2:5" s="160" customFormat="1" ht="15" customHeight="1">
      <c r="B2222" s="159"/>
      <c r="C2222" s="159"/>
      <c r="D2222" s="158"/>
      <c r="E2222" s="229"/>
    </row>
    <row r="2223" spans="2:5" s="160" customFormat="1" ht="15" customHeight="1">
      <c r="B2223" s="159"/>
      <c r="C2223" s="159"/>
      <c r="D2223" s="158"/>
      <c r="E2223" s="229"/>
    </row>
    <row r="2224" spans="2:5" s="160" customFormat="1" ht="15" customHeight="1">
      <c r="B2224" s="159"/>
      <c r="C2224" s="159"/>
      <c r="D2224" s="158"/>
      <c r="E2224" s="229"/>
    </row>
    <row r="2225" spans="2:5" s="160" customFormat="1" ht="15" customHeight="1">
      <c r="B2225" s="159"/>
      <c r="C2225" s="159"/>
      <c r="D2225" s="158"/>
      <c r="E2225" s="229"/>
    </row>
    <row r="2226" spans="2:5" s="160" customFormat="1" ht="15" customHeight="1">
      <c r="B2226" s="159"/>
      <c r="C2226" s="159"/>
      <c r="D2226" s="158"/>
      <c r="E2226" s="229"/>
    </row>
    <row r="2227" spans="2:5" s="160" customFormat="1" ht="15" customHeight="1">
      <c r="B2227" s="159"/>
      <c r="C2227" s="159"/>
      <c r="D2227" s="158"/>
      <c r="E2227" s="229"/>
    </row>
    <row r="2228" spans="2:5" s="160" customFormat="1" ht="15" customHeight="1">
      <c r="B2228" s="159"/>
      <c r="C2228" s="159"/>
      <c r="D2228" s="158"/>
      <c r="E2228" s="229"/>
    </row>
    <row r="2229" spans="2:5" s="160" customFormat="1" ht="15" customHeight="1">
      <c r="B2229" s="159"/>
      <c r="C2229" s="159"/>
      <c r="D2229" s="158"/>
      <c r="E2229" s="229"/>
    </row>
    <row r="2230" spans="2:5" s="160" customFormat="1" ht="15" customHeight="1">
      <c r="B2230" s="159"/>
      <c r="C2230" s="159"/>
      <c r="D2230" s="158"/>
      <c r="E2230" s="229"/>
    </row>
    <row r="2231" spans="2:5" s="160" customFormat="1" ht="15" customHeight="1">
      <c r="B2231" s="159"/>
      <c r="C2231" s="159"/>
      <c r="D2231" s="158"/>
      <c r="E2231" s="229"/>
    </row>
    <row r="2232" spans="2:5" s="160" customFormat="1" ht="15" customHeight="1">
      <c r="B2232" s="159"/>
      <c r="C2232" s="159"/>
      <c r="D2232" s="158"/>
      <c r="E2232" s="229"/>
    </row>
    <row r="2233" spans="2:5" s="160" customFormat="1" ht="15" customHeight="1">
      <c r="B2233" s="159"/>
      <c r="C2233" s="159"/>
      <c r="D2233" s="158"/>
      <c r="E2233" s="229"/>
    </row>
    <row r="2234" spans="2:5" s="160" customFormat="1" ht="15" customHeight="1">
      <c r="B2234" s="159"/>
      <c r="C2234" s="159"/>
      <c r="D2234" s="158"/>
      <c r="E2234" s="229"/>
    </row>
    <row r="2235" spans="2:5" s="160" customFormat="1" ht="15" customHeight="1">
      <c r="B2235" s="159"/>
      <c r="C2235" s="159"/>
      <c r="D2235" s="158"/>
      <c r="E2235" s="229"/>
    </row>
    <row r="2236" spans="2:5" s="160" customFormat="1" ht="15" customHeight="1">
      <c r="B2236" s="159"/>
      <c r="C2236" s="159"/>
      <c r="D2236" s="158"/>
      <c r="E2236" s="229"/>
    </row>
    <row r="2237" spans="2:5" s="160" customFormat="1" ht="15" customHeight="1">
      <c r="B2237" s="159"/>
      <c r="C2237" s="159"/>
      <c r="D2237" s="158"/>
      <c r="E2237" s="229"/>
    </row>
    <row r="2238" spans="2:5" s="160" customFormat="1" ht="15" customHeight="1">
      <c r="B2238" s="159"/>
      <c r="C2238" s="159"/>
      <c r="D2238" s="158"/>
      <c r="E2238" s="229"/>
    </row>
    <row r="2239" spans="2:5" s="160" customFormat="1" ht="15" customHeight="1">
      <c r="B2239" s="159"/>
      <c r="C2239" s="159"/>
      <c r="D2239" s="158"/>
      <c r="E2239" s="229"/>
    </row>
    <row r="2240" spans="2:5" s="160" customFormat="1" ht="15" customHeight="1">
      <c r="B2240" s="159"/>
      <c r="C2240" s="159"/>
      <c r="D2240" s="158"/>
      <c r="E2240" s="229"/>
    </row>
    <row r="2241" spans="2:5" s="160" customFormat="1" ht="15" customHeight="1">
      <c r="B2241" s="159"/>
      <c r="C2241" s="159"/>
      <c r="D2241" s="158"/>
      <c r="E2241" s="229"/>
    </row>
    <row r="2242" spans="2:5" s="160" customFormat="1" ht="15" customHeight="1">
      <c r="B2242" s="159"/>
      <c r="C2242" s="159"/>
      <c r="D2242" s="158"/>
      <c r="E2242" s="229"/>
    </row>
    <row r="2243" spans="2:5" s="160" customFormat="1" ht="15" customHeight="1">
      <c r="B2243" s="159"/>
      <c r="C2243" s="159"/>
      <c r="D2243" s="158"/>
      <c r="E2243" s="229"/>
    </row>
    <row r="2244" spans="2:5" s="160" customFormat="1" ht="15" customHeight="1">
      <c r="B2244" s="159"/>
      <c r="C2244" s="159"/>
      <c r="D2244" s="158"/>
      <c r="E2244" s="229"/>
    </row>
    <row r="2245" spans="2:5" s="160" customFormat="1" ht="15" customHeight="1">
      <c r="B2245" s="159"/>
      <c r="C2245" s="159"/>
      <c r="D2245" s="158"/>
      <c r="E2245" s="229"/>
    </row>
    <row r="2246" spans="2:5" s="160" customFormat="1" ht="15" customHeight="1">
      <c r="B2246" s="159"/>
      <c r="C2246" s="159"/>
      <c r="D2246" s="158"/>
      <c r="E2246" s="229"/>
    </row>
    <row r="2247" spans="2:5" s="160" customFormat="1" ht="15" customHeight="1">
      <c r="B2247" s="159"/>
      <c r="C2247" s="159"/>
      <c r="D2247" s="158"/>
      <c r="E2247" s="229"/>
    </row>
    <row r="2248" spans="2:5" s="160" customFormat="1" ht="15" customHeight="1">
      <c r="B2248" s="159"/>
      <c r="C2248" s="159"/>
      <c r="D2248" s="158"/>
      <c r="E2248" s="229"/>
    </row>
    <row r="2249" spans="2:5" s="160" customFormat="1" ht="15" customHeight="1">
      <c r="B2249" s="159"/>
      <c r="C2249" s="159"/>
      <c r="D2249" s="158"/>
      <c r="E2249" s="229"/>
    </row>
    <row r="2250" spans="2:5" s="160" customFormat="1" ht="15" customHeight="1">
      <c r="B2250" s="159"/>
      <c r="C2250" s="159"/>
      <c r="D2250" s="158"/>
      <c r="E2250" s="229"/>
    </row>
    <row r="2251" spans="2:5" s="160" customFormat="1" ht="15" customHeight="1">
      <c r="B2251" s="159"/>
      <c r="C2251" s="159"/>
      <c r="D2251" s="158"/>
      <c r="E2251" s="229"/>
    </row>
    <row r="2252" spans="2:5" s="160" customFormat="1" ht="15" customHeight="1">
      <c r="B2252" s="159"/>
      <c r="C2252" s="159"/>
      <c r="D2252" s="158"/>
      <c r="E2252" s="229"/>
    </row>
    <row r="2253" spans="2:5" s="160" customFormat="1" ht="15" customHeight="1">
      <c r="B2253" s="159"/>
      <c r="C2253" s="159"/>
      <c r="D2253" s="158"/>
      <c r="E2253" s="229"/>
    </row>
    <row r="2254" spans="2:5" s="160" customFormat="1" ht="15" customHeight="1">
      <c r="B2254" s="159"/>
      <c r="C2254" s="159"/>
      <c r="D2254" s="158"/>
      <c r="E2254" s="229"/>
    </row>
    <row r="2255" spans="2:5" s="160" customFormat="1" ht="15" customHeight="1">
      <c r="B2255" s="159"/>
      <c r="C2255" s="159"/>
      <c r="D2255" s="158"/>
      <c r="E2255" s="229"/>
    </row>
    <row r="2256" spans="2:5" s="160" customFormat="1" ht="15" customHeight="1">
      <c r="B2256" s="159"/>
      <c r="C2256" s="159"/>
      <c r="D2256" s="158"/>
      <c r="E2256" s="229"/>
    </row>
    <row r="2257" spans="2:5" s="160" customFormat="1" ht="15" customHeight="1">
      <c r="B2257" s="159"/>
      <c r="C2257" s="159"/>
      <c r="D2257" s="158"/>
      <c r="E2257" s="229"/>
    </row>
    <row r="2258" spans="2:5" s="160" customFormat="1" ht="15" customHeight="1">
      <c r="B2258" s="159"/>
      <c r="C2258" s="159"/>
      <c r="D2258" s="158"/>
      <c r="E2258" s="229"/>
    </row>
    <row r="2259" spans="2:5" s="160" customFormat="1" ht="15" customHeight="1">
      <c r="B2259" s="159"/>
      <c r="C2259" s="159"/>
      <c r="D2259" s="158"/>
      <c r="E2259" s="229"/>
    </row>
    <row r="2260" spans="2:5" s="160" customFormat="1" ht="15" customHeight="1">
      <c r="B2260" s="159"/>
      <c r="C2260" s="159"/>
      <c r="D2260" s="158"/>
      <c r="E2260" s="229"/>
    </row>
    <row r="2261" spans="2:5" s="160" customFormat="1" ht="15" customHeight="1">
      <c r="B2261" s="159"/>
      <c r="C2261" s="159"/>
      <c r="D2261" s="158"/>
      <c r="E2261" s="229"/>
    </row>
    <row r="2262" spans="2:5" s="160" customFormat="1" ht="15" customHeight="1">
      <c r="B2262" s="159"/>
      <c r="C2262" s="159"/>
      <c r="D2262" s="158"/>
      <c r="E2262" s="229"/>
    </row>
    <row r="2263" spans="2:5" s="160" customFormat="1" ht="15" customHeight="1">
      <c r="B2263" s="159"/>
      <c r="C2263" s="159"/>
      <c r="D2263" s="158"/>
      <c r="E2263" s="229"/>
    </row>
    <row r="2264" spans="2:5" s="160" customFormat="1" ht="15" customHeight="1">
      <c r="B2264" s="159"/>
      <c r="C2264" s="159"/>
      <c r="D2264" s="158"/>
      <c r="E2264" s="229"/>
    </row>
    <row r="2265" spans="2:5" s="160" customFormat="1" ht="15" customHeight="1">
      <c r="B2265" s="159"/>
      <c r="C2265" s="159"/>
      <c r="D2265" s="158"/>
      <c r="E2265" s="229"/>
    </row>
    <row r="2266" spans="2:5" s="160" customFormat="1" ht="15" customHeight="1">
      <c r="B2266" s="159"/>
      <c r="C2266" s="159"/>
      <c r="D2266" s="158"/>
      <c r="E2266" s="229"/>
    </row>
    <row r="2267" spans="2:5" s="160" customFormat="1" ht="15" customHeight="1">
      <c r="B2267" s="159"/>
      <c r="C2267" s="159"/>
      <c r="D2267" s="158"/>
      <c r="E2267" s="229"/>
    </row>
    <row r="2268" spans="2:5" s="160" customFormat="1" ht="15" customHeight="1">
      <c r="B2268" s="159"/>
      <c r="C2268" s="159"/>
      <c r="D2268" s="158"/>
      <c r="E2268" s="229"/>
    </row>
    <row r="2269" spans="2:5" s="160" customFormat="1" ht="15" customHeight="1">
      <c r="B2269" s="159"/>
      <c r="C2269" s="159"/>
      <c r="D2269" s="158"/>
      <c r="E2269" s="229"/>
    </row>
    <row r="2270" spans="2:5" s="160" customFormat="1" ht="15" customHeight="1">
      <c r="B2270" s="159"/>
      <c r="C2270" s="159"/>
      <c r="D2270" s="158"/>
      <c r="E2270" s="229"/>
    </row>
    <row r="2271" spans="2:5" s="160" customFormat="1" ht="15" customHeight="1">
      <c r="B2271" s="159"/>
      <c r="C2271" s="159"/>
      <c r="D2271" s="158"/>
      <c r="E2271" s="229"/>
    </row>
    <row r="2272" spans="2:5" s="160" customFormat="1" ht="15" customHeight="1">
      <c r="B2272" s="159"/>
      <c r="C2272" s="159"/>
      <c r="D2272" s="158"/>
      <c r="E2272" s="229"/>
    </row>
    <row r="2273" spans="2:5" s="160" customFormat="1" ht="15" customHeight="1">
      <c r="B2273" s="159"/>
      <c r="C2273" s="159"/>
      <c r="D2273" s="158"/>
      <c r="E2273" s="229"/>
    </row>
    <row r="2274" spans="2:5" s="160" customFormat="1" ht="15" customHeight="1">
      <c r="B2274" s="159"/>
      <c r="C2274" s="159"/>
      <c r="D2274" s="158"/>
      <c r="E2274" s="229"/>
    </row>
    <row r="2275" spans="2:5" s="160" customFormat="1" ht="15" customHeight="1">
      <c r="B2275" s="159"/>
      <c r="C2275" s="159"/>
      <c r="D2275" s="158"/>
      <c r="E2275" s="229"/>
    </row>
    <row r="2276" spans="2:5" s="160" customFormat="1" ht="15" customHeight="1">
      <c r="B2276" s="159"/>
      <c r="C2276" s="159"/>
      <c r="D2276" s="158"/>
      <c r="E2276" s="229"/>
    </row>
    <row r="2277" spans="2:5" s="160" customFormat="1" ht="15" customHeight="1">
      <c r="B2277" s="159"/>
      <c r="C2277" s="159"/>
      <c r="D2277" s="158"/>
      <c r="E2277" s="229"/>
    </row>
    <row r="2278" spans="2:5" s="160" customFormat="1" ht="15" customHeight="1">
      <c r="B2278" s="159"/>
      <c r="C2278" s="159"/>
      <c r="D2278" s="158"/>
      <c r="E2278" s="229"/>
    </row>
    <row r="2279" spans="2:5" s="160" customFormat="1" ht="15" customHeight="1">
      <c r="B2279" s="159"/>
      <c r="C2279" s="159"/>
      <c r="D2279" s="158"/>
      <c r="E2279" s="229"/>
    </row>
    <row r="2280" spans="2:5" s="160" customFormat="1" ht="15" customHeight="1">
      <c r="B2280" s="159"/>
      <c r="C2280" s="159"/>
      <c r="D2280" s="158"/>
      <c r="E2280" s="229"/>
    </row>
    <row r="2281" spans="2:5" s="160" customFormat="1" ht="15" customHeight="1">
      <c r="B2281" s="159"/>
      <c r="C2281" s="159"/>
      <c r="D2281" s="158"/>
      <c r="E2281" s="229"/>
    </row>
    <row r="2282" spans="2:5" s="160" customFormat="1" ht="15" customHeight="1">
      <c r="B2282" s="159"/>
      <c r="C2282" s="159"/>
      <c r="D2282" s="158"/>
      <c r="E2282" s="229"/>
    </row>
    <row r="2283" spans="2:5" s="160" customFormat="1" ht="15" customHeight="1">
      <c r="B2283" s="159"/>
      <c r="C2283" s="159"/>
      <c r="D2283" s="158"/>
      <c r="E2283" s="229"/>
    </row>
    <row r="2284" spans="2:5" s="160" customFormat="1" ht="15" customHeight="1">
      <c r="B2284" s="159"/>
      <c r="C2284" s="159"/>
      <c r="D2284" s="158"/>
      <c r="E2284" s="229"/>
    </row>
    <row r="2285" spans="2:5" s="160" customFormat="1" ht="15" customHeight="1">
      <c r="B2285" s="159"/>
      <c r="C2285" s="159"/>
      <c r="D2285" s="158"/>
      <c r="E2285" s="229"/>
    </row>
    <row r="2286" spans="2:5" s="160" customFormat="1" ht="15" customHeight="1">
      <c r="B2286" s="159"/>
      <c r="C2286" s="159"/>
      <c r="D2286" s="158"/>
      <c r="E2286" s="229"/>
    </row>
    <row r="2287" spans="2:5" s="160" customFormat="1" ht="15" customHeight="1">
      <c r="B2287" s="159"/>
      <c r="C2287" s="159"/>
      <c r="D2287" s="158"/>
      <c r="E2287" s="229"/>
    </row>
    <row r="2288" spans="2:5" s="160" customFormat="1" ht="15" customHeight="1">
      <c r="B2288" s="159"/>
      <c r="C2288" s="159"/>
      <c r="D2288" s="158"/>
      <c r="E2288" s="229"/>
    </row>
    <row r="2289" spans="2:5" s="160" customFormat="1" ht="15" customHeight="1">
      <c r="B2289" s="159"/>
      <c r="C2289" s="159"/>
      <c r="D2289" s="158"/>
      <c r="E2289" s="229"/>
    </row>
    <row r="2290" spans="2:5" s="160" customFormat="1" ht="15" customHeight="1">
      <c r="B2290" s="159"/>
      <c r="C2290" s="159"/>
      <c r="D2290" s="158"/>
      <c r="E2290" s="229"/>
    </row>
    <row r="2291" spans="2:5" s="160" customFormat="1" ht="15" customHeight="1">
      <c r="B2291" s="159"/>
      <c r="C2291" s="159"/>
      <c r="D2291" s="158"/>
      <c r="E2291" s="229"/>
    </row>
    <row r="2292" spans="2:5" s="160" customFormat="1" ht="15" customHeight="1">
      <c r="B2292" s="159"/>
      <c r="C2292" s="159"/>
      <c r="D2292" s="158"/>
      <c r="E2292" s="229"/>
    </row>
    <row r="2293" spans="2:5" s="160" customFormat="1" ht="15" customHeight="1">
      <c r="B2293" s="159"/>
      <c r="C2293" s="159"/>
      <c r="D2293" s="158"/>
      <c r="E2293" s="229"/>
    </row>
    <row r="2294" spans="2:5" s="160" customFormat="1" ht="15" customHeight="1">
      <c r="B2294" s="159"/>
      <c r="C2294" s="159"/>
      <c r="D2294" s="158"/>
      <c r="E2294" s="229"/>
    </row>
    <row r="2295" spans="2:5" s="160" customFormat="1" ht="15" customHeight="1">
      <c r="B2295" s="159"/>
      <c r="C2295" s="159"/>
      <c r="D2295" s="158"/>
      <c r="E2295" s="229"/>
    </row>
    <row r="2296" spans="2:5" s="160" customFormat="1" ht="15" customHeight="1">
      <c r="B2296" s="159"/>
      <c r="C2296" s="159"/>
      <c r="D2296" s="158"/>
      <c r="E2296" s="229"/>
    </row>
    <row r="2297" spans="2:5" s="160" customFormat="1" ht="15" customHeight="1">
      <c r="B2297" s="159"/>
      <c r="C2297" s="159"/>
      <c r="D2297" s="158"/>
      <c r="E2297" s="229"/>
    </row>
    <row r="2298" spans="2:5" s="160" customFormat="1" ht="15" customHeight="1">
      <c r="B2298" s="159"/>
      <c r="C2298" s="159"/>
      <c r="D2298" s="158"/>
      <c r="E2298" s="229"/>
    </row>
    <row r="2299" spans="2:5" s="160" customFormat="1" ht="15" customHeight="1">
      <c r="B2299" s="159"/>
      <c r="C2299" s="159"/>
      <c r="D2299" s="158"/>
      <c r="E2299" s="229"/>
    </row>
    <row r="2300" spans="2:5" s="160" customFormat="1" ht="15" customHeight="1">
      <c r="B2300" s="159"/>
      <c r="C2300" s="159"/>
      <c r="D2300" s="158"/>
      <c r="E2300" s="229"/>
    </row>
    <row r="2301" spans="2:5" s="160" customFormat="1" ht="15" customHeight="1">
      <c r="B2301" s="159"/>
      <c r="C2301" s="159"/>
      <c r="D2301" s="158"/>
      <c r="E2301" s="229"/>
    </row>
    <row r="2302" spans="2:5" s="160" customFormat="1" ht="15" customHeight="1">
      <c r="B2302" s="159"/>
      <c r="C2302" s="159"/>
      <c r="D2302" s="158"/>
      <c r="E2302" s="229"/>
    </row>
    <row r="2303" spans="2:5" s="160" customFormat="1" ht="15" customHeight="1">
      <c r="B2303" s="159"/>
      <c r="C2303" s="159"/>
      <c r="D2303" s="158"/>
      <c r="E2303" s="229"/>
    </row>
    <row r="2304" spans="2:5" s="160" customFormat="1" ht="15" customHeight="1">
      <c r="B2304" s="159"/>
      <c r="C2304" s="159"/>
      <c r="D2304" s="158"/>
      <c r="E2304" s="229"/>
    </row>
    <row r="2305" spans="2:5" s="160" customFormat="1" ht="15" customHeight="1">
      <c r="B2305" s="159"/>
      <c r="C2305" s="159"/>
      <c r="D2305" s="158"/>
      <c r="E2305" s="229"/>
    </row>
    <row r="2306" spans="2:5" s="160" customFormat="1" ht="15" customHeight="1">
      <c r="B2306" s="159"/>
      <c r="C2306" s="159"/>
      <c r="D2306" s="158"/>
      <c r="E2306" s="229"/>
    </row>
    <row r="2307" spans="2:5" s="160" customFormat="1" ht="15" customHeight="1">
      <c r="B2307" s="159"/>
      <c r="C2307" s="159"/>
      <c r="D2307" s="158"/>
      <c r="E2307" s="229"/>
    </row>
    <row r="2308" spans="2:5" s="160" customFormat="1" ht="15" customHeight="1">
      <c r="B2308" s="159"/>
      <c r="C2308" s="159"/>
      <c r="D2308" s="158"/>
      <c r="E2308" s="229"/>
    </row>
    <row r="2309" spans="2:5" s="160" customFormat="1" ht="15" customHeight="1">
      <c r="B2309" s="159"/>
      <c r="C2309" s="159"/>
      <c r="D2309" s="158"/>
      <c r="E2309" s="229"/>
    </row>
    <row r="2310" spans="2:5" s="160" customFormat="1" ht="15" customHeight="1">
      <c r="B2310" s="159"/>
      <c r="C2310" s="159"/>
      <c r="D2310" s="158"/>
      <c r="E2310" s="229"/>
    </row>
    <row r="2311" spans="2:5" s="160" customFormat="1" ht="15" customHeight="1">
      <c r="B2311" s="159"/>
      <c r="C2311" s="159"/>
      <c r="D2311" s="158"/>
      <c r="E2311" s="229"/>
    </row>
    <row r="2312" spans="2:5" s="160" customFormat="1" ht="15" customHeight="1">
      <c r="B2312" s="159"/>
      <c r="C2312" s="159"/>
      <c r="D2312" s="158"/>
      <c r="E2312" s="229"/>
    </row>
    <row r="2313" spans="2:5" s="160" customFormat="1" ht="15" customHeight="1">
      <c r="B2313" s="159"/>
      <c r="C2313" s="159"/>
      <c r="D2313" s="158"/>
      <c r="E2313" s="229"/>
    </row>
    <row r="2314" spans="2:5" s="160" customFormat="1" ht="15" customHeight="1">
      <c r="B2314" s="159"/>
      <c r="C2314" s="159"/>
      <c r="D2314" s="158"/>
      <c r="E2314" s="229"/>
    </row>
    <row r="2315" spans="2:5" s="160" customFormat="1" ht="15" customHeight="1">
      <c r="B2315" s="159"/>
      <c r="C2315" s="159"/>
      <c r="D2315" s="158"/>
      <c r="E2315" s="229"/>
    </row>
    <row r="2316" spans="2:5" s="160" customFormat="1" ht="15" customHeight="1">
      <c r="B2316" s="159"/>
      <c r="C2316" s="159"/>
      <c r="D2316" s="158"/>
      <c r="E2316" s="229"/>
    </row>
    <row r="2317" spans="2:5" s="160" customFormat="1" ht="15" customHeight="1">
      <c r="B2317" s="159"/>
      <c r="C2317" s="159"/>
      <c r="D2317" s="158"/>
      <c r="E2317" s="229"/>
    </row>
    <row r="2318" spans="2:5" s="160" customFormat="1" ht="15" customHeight="1">
      <c r="B2318" s="159"/>
      <c r="C2318" s="159"/>
      <c r="D2318" s="158"/>
      <c r="E2318" s="229"/>
    </row>
    <row r="2319" spans="2:5" s="160" customFormat="1" ht="15" customHeight="1">
      <c r="B2319" s="159"/>
      <c r="C2319" s="159"/>
      <c r="D2319" s="158"/>
      <c r="E2319" s="229"/>
    </row>
    <row r="2320" spans="2:5" s="160" customFormat="1" ht="15" customHeight="1">
      <c r="B2320" s="159"/>
      <c r="C2320" s="159"/>
      <c r="D2320" s="158"/>
      <c r="E2320" s="229"/>
    </row>
    <row r="2321" spans="2:5" s="160" customFormat="1" ht="15" customHeight="1">
      <c r="B2321" s="159"/>
      <c r="C2321" s="159"/>
      <c r="D2321" s="158"/>
      <c r="E2321" s="229"/>
    </row>
    <row r="2322" spans="2:5" s="160" customFormat="1" ht="15" customHeight="1">
      <c r="B2322" s="159"/>
      <c r="C2322" s="159"/>
      <c r="D2322" s="158"/>
      <c r="E2322" s="229"/>
    </row>
    <row r="2323" spans="2:5" s="160" customFormat="1" ht="15" customHeight="1">
      <c r="B2323" s="159"/>
      <c r="C2323" s="159"/>
      <c r="D2323" s="158"/>
      <c r="E2323" s="229"/>
    </row>
    <row r="2324" spans="2:5" s="160" customFormat="1" ht="15" customHeight="1">
      <c r="B2324" s="159"/>
      <c r="C2324" s="159"/>
      <c r="D2324" s="158"/>
      <c r="E2324" s="229"/>
    </row>
    <row r="2325" spans="2:5" s="160" customFormat="1" ht="15" customHeight="1">
      <c r="B2325" s="159"/>
      <c r="C2325" s="159"/>
      <c r="D2325" s="158"/>
      <c r="E2325" s="229"/>
    </row>
    <row r="2326" spans="2:5" s="160" customFormat="1" ht="15" customHeight="1">
      <c r="B2326" s="159"/>
      <c r="C2326" s="159"/>
      <c r="D2326" s="158"/>
      <c r="E2326" s="229"/>
    </row>
    <row r="2327" spans="2:5" s="160" customFormat="1" ht="15" customHeight="1">
      <c r="B2327" s="159"/>
      <c r="C2327" s="159"/>
      <c r="D2327" s="158"/>
      <c r="E2327" s="229"/>
    </row>
    <row r="2328" spans="2:5" s="160" customFormat="1" ht="15" customHeight="1">
      <c r="B2328" s="159"/>
      <c r="C2328" s="159"/>
      <c r="D2328" s="158"/>
      <c r="E2328" s="229"/>
    </row>
    <row r="2329" spans="2:5" s="160" customFormat="1" ht="15" customHeight="1">
      <c r="B2329" s="159"/>
      <c r="C2329" s="159"/>
      <c r="D2329" s="158"/>
      <c r="E2329" s="229"/>
    </row>
    <row r="2330" spans="2:5" s="160" customFormat="1" ht="15" customHeight="1">
      <c r="B2330" s="159"/>
      <c r="C2330" s="159"/>
      <c r="D2330" s="158"/>
      <c r="E2330" s="229"/>
    </row>
    <row r="2331" spans="2:5" s="160" customFormat="1" ht="15" customHeight="1">
      <c r="B2331" s="159"/>
      <c r="C2331" s="159"/>
      <c r="D2331" s="158"/>
      <c r="E2331" s="229"/>
    </row>
    <row r="2332" spans="2:5" s="160" customFormat="1" ht="15" customHeight="1">
      <c r="B2332" s="159"/>
      <c r="C2332" s="159"/>
      <c r="D2332" s="158"/>
      <c r="E2332" s="229"/>
    </row>
    <row r="2333" spans="2:5" s="160" customFormat="1" ht="15" customHeight="1">
      <c r="B2333" s="159"/>
      <c r="C2333" s="159"/>
      <c r="D2333" s="158"/>
      <c r="E2333" s="229"/>
    </row>
    <row r="2334" spans="2:5" s="160" customFormat="1" ht="15" customHeight="1">
      <c r="B2334" s="159"/>
      <c r="C2334" s="159"/>
      <c r="D2334" s="158"/>
      <c r="E2334" s="229"/>
    </row>
    <row r="2335" spans="2:5" s="160" customFormat="1" ht="15" customHeight="1">
      <c r="B2335" s="159"/>
      <c r="C2335" s="159"/>
      <c r="D2335" s="158"/>
      <c r="E2335" s="229"/>
    </row>
    <row r="2336" spans="2:5" s="160" customFormat="1" ht="15" customHeight="1">
      <c r="B2336" s="159"/>
      <c r="C2336" s="159"/>
      <c r="D2336" s="158"/>
      <c r="E2336" s="229"/>
    </row>
    <row r="2337" spans="2:5" s="160" customFormat="1" ht="15" customHeight="1">
      <c r="B2337" s="159"/>
      <c r="C2337" s="159"/>
      <c r="D2337" s="158"/>
      <c r="E2337" s="229"/>
    </row>
    <row r="2338" spans="2:5" s="160" customFormat="1" ht="15" customHeight="1">
      <c r="B2338" s="159"/>
      <c r="C2338" s="159"/>
      <c r="D2338" s="158"/>
      <c r="E2338" s="229"/>
    </row>
    <row r="2339" spans="2:5" s="160" customFormat="1" ht="15" customHeight="1">
      <c r="B2339" s="159"/>
      <c r="C2339" s="159"/>
      <c r="D2339" s="158"/>
      <c r="E2339" s="229"/>
    </row>
    <row r="2340" spans="2:5" s="160" customFormat="1" ht="15" customHeight="1">
      <c r="B2340" s="159"/>
      <c r="C2340" s="159"/>
      <c r="D2340" s="158"/>
      <c r="E2340" s="229"/>
    </row>
    <row r="2341" spans="2:5" s="160" customFormat="1" ht="15" customHeight="1">
      <c r="B2341" s="159"/>
      <c r="C2341" s="159"/>
      <c r="D2341" s="158"/>
      <c r="E2341" s="229"/>
    </row>
    <row r="2342" spans="2:5" s="160" customFormat="1" ht="15" customHeight="1">
      <c r="B2342" s="159"/>
      <c r="C2342" s="159"/>
      <c r="D2342" s="158"/>
      <c r="E2342" s="229"/>
    </row>
    <row r="2343" spans="2:5" s="160" customFormat="1" ht="15" customHeight="1">
      <c r="B2343" s="159"/>
      <c r="C2343" s="159"/>
      <c r="D2343" s="158"/>
      <c r="E2343" s="229"/>
    </row>
    <row r="2344" spans="2:5" s="160" customFormat="1" ht="15" customHeight="1">
      <c r="B2344" s="159"/>
      <c r="C2344" s="159"/>
      <c r="D2344" s="158"/>
      <c r="E2344" s="229"/>
    </row>
    <row r="2345" spans="2:5" s="160" customFormat="1" ht="15" customHeight="1">
      <c r="B2345" s="159"/>
      <c r="C2345" s="159"/>
      <c r="D2345" s="158"/>
      <c r="E2345" s="229"/>
    </row>
    <row r="2346" spans="2:5" s="160" customFormat="1" ht="15" customHeight="1">
      <c r="B2346" s="159"/>
      <c r="C2346" s="159"/>
      <c r="D2346" s="158"/>
      <c r="E2346" s="229"/>
    </row>
    <row r="2347" spans="2:5" s="160" customFormat="1" ht="15" customHeight="1">
      <c r="B2347" s="159"/>
      <c r="C2347" s="159"/>
      <c r="D2347" s="158"/>
      <c r="E2347" s="229"/>
    </row>
    <row r="2348" spans="2:5" s="160" customFormat="1" ht="15" customHeight="1">
      <c r="B2348" s="159"/>
      <c r="C2348" s="159"/>
      <c r="D2348" s="158"/>
      <c r="E2348" s="229"/>
    </row>
    <row r="2349" spans="2:5" s="160" customFormat="1" ht="15" customHeight="1">
      <c r="B2349" s="159"/>
      <c r="C2349" s="159"/>
      <c r="D2349" s="158"/>
      <c r="E2349" s="229"/>
    </row>
    <row r="2350" spans="2:5" s="160" customFormat="1" ht="15" customHeight="1">
      <c r="B2350" s="159"/>
      <c r="C2350" s="159"/>
      <c r="D2350" s="158"/>
      <c r="E2350" s="229"/>
    </row>
    <row r="2351" spans="2:5" s="160" customFormat="1" ht="15" customHeight="1">
      <c r="B2351" s="159"/>
      <c r="C2351" s="159"/>
      <c r="D2351" s="158"/>
      <c r="E2351" s="229"/>
    </row>
    <row r="2352" spans="2:5" s="160" customFormat="1" ht="15" customHeight="1">
      <c r="B2352" s="159"/>
      <c r="C2352" s="159"/>
      <c r="D2352" s="158"/>
      <c r="E2352" s="229"/>
    </row>
    <row r="2353" spans="2:5" s="160" customFormat="1" ht="15" customHeight="1">
      <c r="B2353" s="159"/>
      <c r="C2353" s="159"/>
      <c r="D2353" s="158"/>
      <c r="E2353" s="229"/>
    </row>
    <row r="2354" spans="2:5" s="160" customFormat="1" ht="15" customHeight="1">
      <c r="B2354" s="159"/>
      <c r="C2354" s="159"/>
      <c r="D2354" s="158"/>
      <c r="E2354" s="229"/>
    </row>
    <row r="2355" spans="2:5" s="160" customFormat="1" ht="15" customHeight="1">
      <c r="B2355" s="159"/>
      <c r="C2355" s="159"/>
      <c r="D2355" s="158"/>
      <c r="E2355" s="229"/>
    </row>
    <row r="2356" spans="2:5" s="160" customFormat="1" ht="15" customHeight="1">
      <c r="B2356" s="159"/>
      <c r="C2356" s="159"/>
      <c r="D2356" s="158"/>
      <c r="E2356" s="229"/>
    </row>
    <row r="2357" spans="2:5" s="160" customFormat="1" ht="15" customHeight="1">
      <c r="B2357" s="159"/>
      <c r="C2357" s="159"/>
      <c r="D2357" s="158"/>
      <c r="E2357" s="229"/>
    </row>
    <row r="2358" spans="2:5" s="160" customFormat="1" ht="15" customHeight="1">
      <c r="B2358" s="159"/>
      <c r="C2358" s="159"/>
      <c r="D2358" s="158"/>
      <c r="E2358" s="229"/>
    </row>
    <row r="2359" spans="2:5" s="160" customFormat="1" ht="15" customHeight="1">
      <c r="B2359" s="159"/>
      <c r="C2359" s="159"/>
      <c r="D2359" s="158"/>
      <c r="E2359" s="229"/>
    </row>
    <row r="2360" spans="2:5" s="160" customFormat="1" ht="15" customHeight="1">
      <c r="B2360" s="159"/>
      <c r="C2360" s="159"/>
      <c r="D2360" s="158"/>
      <c r="E2360" s="229"/>
    </row>
    <row r="2361" spans="2:5" s="160" customFormat="1" ht="15" customHeight="1">
      <c r="B2361" s="159"/>
      <c r="C2361" s="159"/>
      <c r="D2361" s="158"/>
      <c r="E2361" s="229"/>
    </row>
    <row r="2362" spans="2:5" s="160" customFormat="1" ht="15" customHeight="1">
      <c r="B2362" s="159"/>
      <c r="C2362" s="159"/>
      <c r="D2362" s="158"/>
      <c r="E2362" s="229"/>
    </row>
    <row r="2363" spans="2:5" s="160" customFormat="1" ht="15" customHeight="1">
      <c r="B2363" s="159"/>
      <c r="C2363" s="159"/>
      <c r="D2363" s="158"/>
      <c r="E2363" s="229"/>
    </row>
    <row r="2364" spans="2:5" s="160" customFormat="1" ht="15" customHeight="1">
      <c r="B2364" s="159"/>
      <c r="C2364" s="159"/>
      <c r="D2364" s="158"/>
      <c r="E2364" s="229"/>
    </row>
    <row r="2365" spans="2:5" s="160" customFormat="1" ht="15" customHeight="1">
      <c r="B2365" s="159"/>
      <c r="C2365" s="159"/>
      <c r="D2365" s="158"/>
      <c r="E2365" s="229"/>
    </row>
    <row r="2366" spans="2:5" s="160" customFormat="1" ht="15" customHeight="1">
      <c r="B2366" s="159"/>
      <c r="C2366" s="159"/>
      <c r="D2366" s="158"/>
      <c r="E2366" s="229"/>
    </row>
    <row r="2367" spans="2:5" s="160" customFormat="1" ht="15" customHeight="1">
      <c r="B2367" s="159"/>
      <c r="C2367" s="159"/>
      <c r="D2367" s="158"/>
      <c r="E2367" s="229"/>
    </row>
    <row r="2368" spans="2:5" s="160" customFormat="1" ht="15" customHeight="1">
      <c r="B2368" s="159"/>
      <c r="C2368" s="159"/>
      <c r="D2368" s="158"/>
      <c r="E2368" s="229"/>
    </row>
    <row r="2369" spans="2:5" s="160" customFormat="1" ht="15" customHeight="1">
      <c r="B2369" s="159"/>
      <c r="C2369" s="159"/>
      <c r="D2369" s="158"/>
      <c r="E2369" s="229"/>
    </row>
    <row r="2370" spans="2:5" s="160" customFormat="1" ht="15" customHeight="1">
      <c r="B2370" s="159"/>
      <c r="C2370" s="159"/>
      <c r="D2370" s="158"/>
      <c r="E2370" s="229"/>
    </row>
    <row r="2371" spans="2:5" s="160" customFormat="1" ht="15" customHeight="1">
      <c r="B2371" s="159"/>
      <c r="C2371" s="159"/>
      <c r="D2371" s="158"/>
      <c r="E2371" s="229"/>
    </row>
    <row r="2372" spans="2:5" s="160" customFormat="1" ht="15" customHeight="1">
      <c r="B2372" s="159"/>
      <c r="C2372" s="159"/>
      <c r="D2372" s="158"/>
      <c r="E2372" s="229"/>
    </row>
    <row r="2373" spans="2:5" s="160" customFormat="1" ht="15" customHeight="1">
      <c r="B2373" s="159"/>
      <c r="C2373" s="159"/>
      <c r="D2373" s="158"/>
      <c r="E2373" s="229"/>
    </row>
    <row r="2374" spans="2:5" s="160" customFormat="1" ht="15" customHeight="1">
      <c r="B2374" s="159"/>
      <c r="C2374" s="159"/>
      <c r="D2374" s="158"/>
      <c r="E2374" s="229"/>
    </row>
    <row r="2375" spans="2:5" s="160" customFormat="1" ht="15" customHeight="1">
      <c r="B2375" s="159"/>
      <c r="C2375" s="159"/>
      <c r="D2375" s="158"/>
      <c r="E2375" s="229"/>
    </row>
    <row r="2376" spans="2:5" s="160" customFormat="1" ht="15" customHeight="1">
      <c r="B2376" s="159"/>
      <c r="C2376" s="159"/>
      <c r="D2376" s="158"/>
      <c r="E2376" s="229"/>
    </row>
    <row r="2377" spans="2:5" s="160" customFormat="1" ht="15" customHeight="1">
      <c r="B2377" s="159"/>
      <c r="C2377" s="159"/>
      <c r="D2377" s="158"/>
      <c r="E2377" s="229"/>
    </row>
    <row r="2378" spans="2:5" s="160" customFormat="1" ht="15" customHeight="1">
      <c r="B2378" s="159"/>
      <c r="C2378" s="159"/>
      <c r="D2378" s="158"/>
      <c r="E2378" s="229"/>
    </row>
    <row r="2379" spans="2:5" s="160" customFormat="1" ht="15" customHeight="1">
      <c r="B2379" s="159"/>
      <c r="C2379" s="159"/>
      <c r="D2379" s="158"/>
      <c r="E2379" s="229"/>
    </row>
    <row r="2380" spans="2:5" s="160" customFormat="1" ht="15" customHeight="1">
      <c r="B2380" s="159"/>
      <c r="C2380" s="159"/>
      <c r="D2380" s="158"/>
      <c r="E2380" s="229"/>
    </row>
    <row r="2381" spans="2:5" s="160" customFormat="1" ht="15" customHeight="1">
      <c r="B2381" s="159"/>
      <c r="C2381" s="159"/>
      <c r="D2381" s="158"/>
      <c r="E2381" s="229"/>
    </row>
    <row r="2382" spans="2:5" s="160" customFormat="1" ht="15" customHeight="1">
      <c r="B2382" s="159"/>
      <c r="C2382" s="159"/>
      <c r="D2382" s="158"/>
      <c r="E2382" s="229"/>
    </row>
    <row r="2383" spans="2:5" s="160" customFormat="1" ht="15" customHeight="1">
      <c r="B2383" s="159"/>
      <c r="C2383" s="159"/>
      <c r="D2383" s="158"/>
      <c r="E2383" s="229"/>
    </row>
    <row r="2384" spans="2:5" s="160" customFormat="1" ht="15" customHeight="1">
      <c r="B2384" s="159"/>
      <c r="C2384" s="159"/>
      <c r="D2384" s="158"/>
      <c r="E2384" s="229"/>
    </row>
    <row r="2385" spans="2:5" s="160" customFormat="1" ht="15" customHeight="1">
      <c r="B2385" s="159"/>
      <c r="C2385" s="159"/>
      <c r="D2385" s="158"/>
      <c r="E2385" s="229"/>
    </row>
    <row r="2386" spans="2:5" s="160" customFormat="1" ht="15" customHeight="1">
      <c r="B2386" s="159"/>
      <c r="C2386" s="159"/>
      <c r="D2386" s="158"/>
      <c r="E2386" s="229"/>
    </row>
    <row r="2387" spans="2:5" s="160" customFormat="1" ht="15" customHeight="1">
      <c r="B2387" s="159"/>
      <c r="C2387" s="159"/>
      <c r="D2387" s="158"/>
      <c r="E2387" s="229"/>
    </row>
    <row r="2388" spans="2:5" s="160" customFormat="1" ht="15" customHeight="1">
      <c r="B2388" s="159"/>
      <c r="C2388" s="159"/>
      <c r="D2388" s="158"/>
      <c r="E2388" s="229"/>
    </row>
    <row r="2389" spans="2:5" s="160" customFormat="1" ht="15" customHeight="1">
      <c r="B2389" s="159"/>
      <c r="C2389" s="159"/>
      <c r="D2389" s="158"/>
      <c r="E2389" s="229"/>
    </row>
    <row r="2390" spans="2:5" s="160" customFormat="1" ht="15" customHeight="1">
      <c r="B2390" s="159"/>
      <c r="C2390" s="159"/>
      <c r="D2390" s="158"/>
      <c r="E2390" s="229"/>
    </row>
    <row r="2391" spans="2:5" s="160" customFormat="1" ht="15" customHeight="1">
      <c r="B2391" s="159"/>
      <c r="C2391" s="159"/>
      <c r="D2391" s="158"/>
      <c r="E2391" s="229"/>
    </row>
    <row r="2392" spans="2:5" s="160" customFormat="1" ht="15" customHeight="1">
      <c r="B2392" s="159"/>
      <c r="C2392" s="159"/>
      <c r="D2392" s="158"/>
      <c r="E2392" s="229"/>
    </row>
    <row r="2393" spans="2:5" s="160" customFormat="1" ht="15" customHeight="1">
      <c r="B2393" s="159"/>
      <c r="C2393" s="159"/>
      <c r="D2393" s="158"/>
      <c r="E2393" s="229"/>
    </row>
    <row r="2394" spans="2:5" s="160" customFormat="1" ht="15" customHeight="1">
      <c r="B2394" s="159"/>
      <c r="C2394" s="159"/>
      <c r="D2394" s="158"/>
      <c r="E2394" s="229"/>
    </row>
    <row r="2395" spans="2:5" s="160" customFormat="1" ht="15" customHeight="1">
      <c r="B2395" s="159"/>
      <c r="C2395" s="159"/>
      <c r="D2395" s="158"/>
      <c r="E2395" s="229"/>
    </row>
    <row r="2396" spans="2:5" s="160" customFormat="1" ht="15" customHeight="1">
      <c r="B2396" s="159"/>
      <c r="C2396" s="159"/>
      <c r="D2396" s="158"/>
      <c r="E2396" s="229"/>
    </row>
    <row r="2397" spans="2:5" s="160" customFormat="1" ht="15" customHeight="1">
      <c r="B2397" s="159"/>
      <c r="C2397" s="159"/>
      <c r="D2397" s="158"/>
      <c r="E2397" s="229"/>
    </row>
    <row r="2398" spans="2:5" s="160" customFormat="1" ht="15" customHeight="1">
      <c r="B2398" s="159"/>
      <c r="C2398" s="159"/>
      <c r="D2398" s="158"/>
      <c r="E2398" s="229"/>
    </row>
    <row r="2399" spans="2:5" s="160" customFormat="1" ht="15" customHeight="1">
      <c r="B2399" s="159"/>
      <c r="C2399" s="159"/>
      <c r="D2399" s="158"/>
      <c r="E2399" s="229"/>
    </row>
    <row r="2400" spans="2:5" s="160" customFormat="1" ht="15" customHeight="1">
      <c r="B2400" s="159"/>
      <c r="C2400" s="159"/>
      <c r="D2400" s="158"/>
      <c r="E2400" s="229"/>
    </row>
    <row r="2401" spans="2:5" s="160" customFormat="1" ht="15" customHeight="1">
      <c r="B2401" s="159"/>
      <c r="C2401" s="159"/>
      <c r="D2401" s="158"/>
      <c r="E2401" s="229"/>
    </row>
    <row r="2402" spans="2:5" s="160" customFormat="1" ht="15" customHeight="1">
      <c r="B2402" s="159"/>
      <c r="C2402" s="159"/>
      <c r="D2402" s="158"/>
      <c r="E2402" s="229"/>
    </row>
    <row r="2403" spans="2:5" s="160" customFormat="1" ht="15" customHeight="1">
      <c r="B2403" s="159"/>
      <c r="C2403" s="159"/>
      <c r="D2403" s="158"/>
      <c r="E2403" s="229"/>
    </row>
    <row r="2404" spans="2:5" s="160" customFormat="1" ht="15" customHeight="1">
      <c r="B2404" s="159"/>
      <c r="C2404" s="159"/>
      <c r="D2404" s="158"/>
      <c r="E2404" s="229"/>
    </row>
    <row r="2405" spans="2:5" s="160" customFormat="1" ht="15" customHeight="1">
      <c r="B2405" s="159"/>
      <c r="C2405" s="159"/>
      <c r="D2405" s="158"/>
      <c r="E2405" s="229"/>
    </row>
    <row r="2406" spans="2:5" s="160" customFormat="1" ht="15" customHeight="1">
      <c r="B2406" s="159"/>
      <c r="C2406" s="159"/>
      <c r="D2406" s="158"/>
      <c r="E2406" s="229"/>
    </row>
    <row r="2407" spans="2:5" s="160" customFormat="1" ht="15" customHeight="1">
      <c r="B2407" s="159"/>
      <c r="C2407" s="159"/>
      <c r="D2407" s="158"/>
      <c r="E2407" s="229"/>
    </row>
    <row r="2408" spans="2:5" s="160" customFormat="1" ht="15" customHeight="1">
      <c r="B2408" s="159"/>
      <c r="C2408" s="159"/>
      <c r="D2408" s="158"/>
      <c r="E2408" s="229"/>
    </row>
    <row r="2409" spans="2:5" s="160" customFormat="1" ht="15" customHeight="1">
      <c r="B2409" s="159"/>
      <c r="C2409" s="159"/>
      <c r="D2409" s="158"/>
      <c r="E2409" s="229"/>
    </row>
    <row r="2410" spans="2:5" s="160" customFormat="1" ht="15" customHeight="1">
      <c r="B2410" s="159"/>
      <c r="C2410" s="159"/>
      <c r="D2410" s="158"/>
      <c r="E2410" s="229"/>
    </row>
    <row r="2411" spans="2:5" s="160" customFormat="1" ht="15" customHeight="1">
      <c r="B2411" s="159"/>
      <c r="C2411" s="159"/>
      <c r="D2411" s="158"/>
      <c r="E2411" s="229"/>
    </row>
    <row r="2412" spans="2:5" s="160" customFormat="1" ht="15" customHeight="1">
      <c r="B2412" s="159"/>
      <c r="C2412" s="159"/>
      <c r="D2412" s="158"/>
      <c r="E2412" s="229"/>
    </row>
    <row r="2413" spans="2:5" s="160" customFormat="1" ht="15" customHeight="1">
      <c r="B2413" s="159"/>
      <c r="C2413" s="159"/>
      <c r="D2413" s="158"/>
      <c r="E2413" s="229"/>
    </row>
    <row r="2414" spans="2:5" s="160" customFormat="1" ht="15" customHeight="1">
      <c r="B2414" s="159"/>
      <c r="C2414" s="159"/>
      <c r="D2414" s="158"/>
      <c r="E2414" s="229"/>
    </row>
    <row r="2415" spans="2:5" s="160" customFormat="1" ht="15" customHeight="1">
      <c r="B2415" s="159"/>
      <c r="C2415" s="159"/>
      <c r="D2415" s="158"/>
      <c r="E2415" s="229"/>
    </row>
    <row r="2416" spans="2:5" s="160" customFormat="1" ht="15" customHeight="1">
      <c r="B2416" s="159"/>
      <c r="C2416" s="159"/>
      <c r="D2416" s="158"/>
      <c r="E2416" s="229"/>
    </row>
    <row r="2417" spans="2:5" s="160" customFormat="1" ht="15" customHeight="1">
      <c r="B2417" s="159"/>
      <c r="C2417" s="159"/>
      <c r="D2417" s="158"/>
      <c r="E2417" s="229"/>
    </row>
    <row r="2418" spans="2:5" s="160" customFormat="1" ht="15" customHeight="1">
      <c r="B2418" s="159"/>
      <c r="C2418" s="159"/>
      <c r="D2418" s="158"/>
      <c r="E2418" s="229"/>
    </row>
    <row r="2419" spans="2:5" s="160" customFormat="1" ht="15" customHeight="1">
      <c r="B2419" s="159"/>
      <c r="C2419" s="159"/>
      <c r="D2419" s="158"/>
      <c r="E2419" s="229"/>
    </row>
    <row r="2420" spans="2:5" s="160" customFormat="1" ht="15" customHeight="1">
      <c r="B2420" s="159"/>
      <c r="C2420" s="159"/>
      <c r="D2420" s="158"/>
      <c r="E2420" s="229"/>
    </row>
    <row r="2421" spans="2:5" s="160" customFormat="1" ht="15" customHeight="1">
      <c r="B2421" s="159"/>
      <c r="C2421" s="159"/>
      <c r="D2421" s="158"/>
      <c r="E2421" s="229"/>
    </row>
    <row r="2422" spans="2:5" s="160" customFormat="1" ht="15" customHeight="1">
      <c r="B2422" s="159"/>
      <c r="C2422" s="159"/>
      <c r="D2422" s="158"/>
      <c r="E2422" s="229"/>
    </row>
    <row r="2423" spans="2:5" s="160" customFormat="1" ht="15" customHeight="1">
      <c r="B2423" s="159"/>
      <c r="C2423" s="159"/>
      <c r="D2423" s="158"/>
      <c r="E2423" s="229"/>
    </row>
    <row r="2424" spans="2:5" s="160" customFormat="1" ht="15" customHeight="1">
      <c r="B2424" s="159"/>
      <c r="C2424" s="159"/>
      <c r="D2424" s="158"/>
      <c r="E2424" s="229"/>
    </row>
    <row r="2425" spans="2:5" s="160" customFormat="1" ht="15" customHeight="1">
      <c r="B2425" s="159"/>
      <c r="C2425" s="159"/>
      <c r="D2425" s="158"/>
      <c r="E2425" s="229"/>
    </row>
    <row r="2426" spans="2:5" s="160" customFormat="1" ht="15" customHeight="1">
      <c r="B2426" s="159"/>
      <c r="C2426" s="159"/>
      <c r="D2426" s="158"/>
      <c r="E2426" s="229"/>
    </row>
    <row r="2427" spans="2:5" s="160" customFormat="1" ht="15" customHeight="1">
      <c r="B2427" s="159"/>
      <c r="C2427" s="159"/>
      <c r="D2427" s="158"/>
      <c r="E2427" s="229"/>
    </row>
    <row r="2428" spans="2:5" s="160" customFormat="1" ht="15" customHeight="1">
      <c r="B2428" s="159"/>
      <c r="C2428" s="159"/>
      <c r="D2428" s="158"/>
      <c r="E2428" s="229"/>
    </row>
    <row r="2429" spans="2:5" s="160" customFormat="1" ht="15" customHeight="1">
      <c r="B2429" s="159"/>
      <c r="C2429" s="159"/>
      <c r="D2429" s="158"/>
      <c r="E2429" s="229"/>
    </row>
    <row r="2430" spans="2:5" s="160" customFormat="1" ht="15" customHeight="1">
      <c r="B2430" s="159"/>
      <c r="C2430" s="159"/>
      <c r="D2430" s="158"/>
      <c r="E2430" s="229"/>
    </row>
    <row r="2431" spans="2:5" s="160" customFormat="1" ht="15" customHeight="1">
      <c r="B2431" s="159"/>
      <c r="C2431" s="159"/>
      <c r="D2431" s="158"/>
      <c r="E2431" s="229"/>
    </row>
    <row r="2432" spans="2:5" s="160" customFormat="1" ht="15" customHeight="1">
      <c r="B2432" s="159"/>
      <c r="C2432" s="159"/>
      <c r="D2432" s="158"/>
      <c r="E2432" s="229"/>
    </row>
    <row r="2433" spans="2:5" s="160" customFormat="1" ht="15" customHeight="1">
      <c r="B2433" s="159"/>
      <c r="C2433" s="159"/>
      <c r="D2433" s="158"/>
      <c r="E2433" s="229"/>
    </row>
    <row r="2434" spans="2:5" s="160" customFormat="1" ht="15" customHeight="1">
      <c r="B2434" s="159"/>
      <c r="C2434" s="159"/>
      <c r="D2434" s="158"/>
      <c r="E2434" s="229"/>
    </row>
    <row r="2435" spans="2:5" s="160" customFormat="1" ht="15" customHeight="1">
      <c r="B2435" s="159"/>
      <c r="C2435" s="159"/>
      <c r="D2435" s="158"/>
      <c r="E2435" s="229"/>
    </row>
    <row r="2436" spans="2:5" s="160" customFormat="1" ht="15" customHeight="1">
      <c r="B2436" s="159"/>
      <c r="C2436" s="159"/>
      <c r="D2436" s="158"/>
      <c r="E2436" s="229"/>
    </row>
    <row r="2437" spans="2:5" s="160" customFormat="1" ht="15" customHeight="1">
      <c r="B2437" s="159"/>
      <c r="C2437" s="159"/>
      <c r="D2437" s="158"/>
      <c r="E2437" s="229"/>
    </row>
    <row r="2438" spans="2:5" s="160" customFormat="1" ht="15" customHeight="1">
      <c r="B2438" s="159"/>
      <c r="C2438" s="159"/>
      <c r="D2438" s="158"/>
      <c r="E2438" s="229"/>
    </row>
    <row r="2439" spans="2:5" s="160" customFormat="1" ht="15" customHeight="1">
      <c r="B2439" s="159"/>
      <c r="C2439" s="159"/>
      <c r="D2439" s="158"/>
      <c r="E2439" s="229"/>
    </row>
    <row r="2440" spans="2:5" s="160" customFormat="1" ht="15" customHeight="1">
      <c r="B2440" s="159"/>
      <c r="C2440" s="159"/>
      <c r="D2440" s="158"/>
      <c r="E2440" s="229"/>
    </row>
    <row r="2441" spans="2:5" s="160" customFormat="1" ht="15" customHeight="1">
      <c r="B2441" s="159"/>
      <c r="C2441" s="159"/>
      <c r="D2441" s="158"/>
      <c r="E2441" s="229"/>
    </row>
    <row r="2442" spans="2:5" s="160" customFormat="1" ht="15" customHeight="1">
      <c r="B2442" s="159"/>
      <c r="C2442" s="159"/>
      <c r="D2442" s="158"/>
      <c r="E2442" s="229"/>
    </row>
    <row r="2443" spans="2:5" s="160" customFormat="1" ht="15" customHeight="1">
      <c r="B2443" s="159"/>
      <c r="C2443" s="159"/>
      <c r="D2443" s="158"/>
      <c r="E2443" s="229"/>
    </row>
    <row r="2444" spans="2:5" s="160" customFormat="1" ht="15" customHeight="1">
      <c r="B2444" s="159"/>
      <c r="C2444" s="159"/>
      <c r="D2444" s="158"/>
      <c r="E2444" s="229"/>
    </row>
    <row r="2445" spans="2:5" s="160" customFormat="1" ht="15" customHeight="1">
      <c r="B2445" s="159"/>
      <c r="C2445" s="159"/>
      <c r="D2445" s="158"/>
      <c r="E2445" s="229"/>
    </row>
    <row r="2446" spans="2:5" s="160" customFormat="1" ht="15" customHeight="1">
      <c r="B2446" s="159"/>
      <c r="C2446" s="159"/>
      <c r="D2446" s="158"/>
      <c r="E2446" s="229"/>
    </row>
    <row r="2447" spans="2:5" s="160" customFormat="1" ht="15" customHeight="1">
      <c r="B2447" s="159"/>
      <c r="C2447" s="159"/>
      <c r="D2447" s="158"/>
      <c r="E2447" s="229"/>
    </row>
    <row r="2448" spans="2:5" s="160" customFormat="1" ht="15" customHeight="1">
      <c r="B2448" s="159"/>
      <c r="C2448" s="159"/>
      <c r="D2448" s="158"/>
      <c r="E2448" s="229"/>
    </row>
    <row r="2449" spans="2:5" s="160" customFormat="1" ht="15" customHeight="1">
      <c r="B2449" s="159"/>
      <c r="C2449" s="159"/>
      <c r="D2449" s="158"/>
      <c r="E2449" s="229"/>
    </row>
    <row r="2450" spans="2:5" s="160" customFormat="1" ht="15" customHeight="1">
      <c r="B2450" s="159"/>
      <c r="C2450" s="159"/>
      <c r="D2450" s="158"/>
      <c r="E2450" s="229"/>
    </row>
    <row r="2451" spans="2:5" s="160" customFormat="1" ht="15" customHeight="1">
      <c r="B2451" s="159"/>
      <c r="C2451" s="159"/>
      <c r="D2451" s="158"/>
      <c r="E2451" s="229"/>
    </row>
    <row r="2452" spans="2:5" s="160" customFormat="1" ht="15" customHeight="1">
      <c r="B2452" s="159"/>
      <c r="C2452" s="159"/>
      <c r="D2452" s="158"/>
      <c r="E2452" s="229"/>
    </row>
    <row r="2453" spans="2:5" s="160" customFormat="1" ht="15" customHeight="1">
      <c r="B2453" s="159"/>
      <c r="C2453" s="159"/>
      <c r="D2453" s="158"/>
      <c r="E2453" s="229"/>
    </row>
    <row r="2454" spans="2:5" s="160" customFormat="1" ht="15" customHeight="1">
      <c r="B2454" s="159"/>
      <c r="C2454" s="159"/>
      <c r="D2454" s="158"/>
      <c r="E2454" s="229"/>
    </row>
    <row r="2455" spans="2:5" s="160" customFormat="1" ht="15" customHeight="1">
      <c r="B2455" s="159"/>
      <c r="C2455" s="159"/>
      <c r="D2455" s="158"/>
      <c r="E2455" s="229"/>
    </row>
    <row r="2456" spans="2:5" s="160" customFormat="1" ht="15" customHeight="1">
      <c r="B2456" s="159"/>
      <c r="C2456" s="159"/>
      <c r="D2456" s="158"/>
      <c r="E2456" s="229"/>
    </row>
    <row r="2457" spans="2:5" s="160" customFormat="1" ht="15" customHeight="1">
      <c r="B2457" s="159"/>
      <c r="C2457" s="159"/>
      <c r="D2457" s="158"/>
      <c r="E2457" s="229"/>
    </row>
    <row r="2458" spans="2:5" s="160" customFormat="1" ht="15" customHeight="1">
      <c r="B2458" s="159"/>
      <c r="C2458" s="159"/>
      <c r="D2458" s="158"/>
      <c r="E2458" s="229"/>
    </row>
    <row r="2459" spans="2:5" s="160" customFormat="1" ht="15" customHeight="1">
      <c r="B2459" s="159"/>
      <c r="C2459" s="159"/>
      <c r="D2459" s="158"/>
      <c r="E2459" s="229"/>
    </row>
    <row r="2460" spans="2:5" s="160" customFormat="1" ht="15" customHeight="1">
      <c r="B2460" s="159"/>
      <c r="C2460" s="159"/>
      <c r="D2460" s="158"/>
      <c r="E2460" s="229"/>
    </row>
    <row r="2461" spans="2:5" s="160" customFormat="1" ht="15" customHeight="1">
      <c r="B2461" s="159"/>
      <c r="C2461" s="159"/>
      <c r="D2461" s="158"/>
      <c r="E2461" s="229"/>
    </row>
    <row r="2462" spans="2:5" s="160" customFormat="1" ht="15" customHeight="1">
      <c r="B2462" s="159"/>
      <c r="C2462" s="159"/>
      <c r="D2462" s="158"/>
      <c r="E2462" s="229"/>
    </row>
    <row r="2463" spans="2:5" s="160" customFormat="1" ht="15" customHeight="1">
      <c r="B2463" s="159"/>
      <c r="C2463" s="159"/>
      <c r="D2463" s="158"/>
      <c r="E2463" s="229"/>
    </row>
    <row r="2464" spans="2:5" s="160" customFormat="1" ht="15" customHeight="1">
      <c r="B2464" s="159"/>
      <c r="C2464" s="159"/>
      <c r="D2464" s="158"/>
      <c r="E2464" s="229"/>
    </row>
    <row r="2465" spans="2:5" s="160" customFormat="1" ht="15" customHeight="1">
      <c r="B2465" s="159"/>
      <c r="C2465" s="159"/>
      <c r="D2465" s="158"/>
      <c r="E2465" s="229"/>
    </row>
    <row r="2466" spans="2:5" s="160" customFormat="1" ht="15" customHeight="1">
      <c r="B2466" s="159"/>
      <c r="C2466" s="159"/>
      <c r="D2466" s="158"/>
      <c r="E2466" s="229"/>
    </row>
    <row r="2467" spans="2:5" s="160" customFormat="1" ht="15" customHeight="1">
      <c r="B2467" s="159"/>
      <c r="C2467" s="159"/>
      <c r="D2467" s="158"/>
      <c r="E2467" s="229"/>
    </row>
    <row r="2468" spans="2:5" s="160" customFormat="1" ht="15" customHeight="1">
      <c r="B2468" s="159"/>
      <c r="C2468" s="159"/>
      <c r="D2468" s="158"/>
      <c r="E2468" s="229"/>
    </row>
    <row r="2469" spans="2:5" s="160" customFormat="1" ht="15" customHeight="1">
      <c r="B2469" s="159"/>
      <c r="C2469" s="159"/>
      <c r="D2469" s="158"/>
      <c r="E2469" s="229"/>
    </row>
    <row r="2470" spans="2:5" s="160" customFormat="1" ht="15" customHeight="1">
      <c r="B2470" s="159"/>
      <c r="C2470" s="159"/>
      <c r="D2470" s="158"/>
      <c r="E2470" s="229"/>
    </row>
    <row r="2471" spans="2:5" s="160" customFormat="1" ht="15" customHeight="1">
      <c r="B2471" s="159"/>
      <c r="C2471" s="159"/>
      <c r="D2471" s="158"/>
      <c r="E2471" s="229"/>
    </row>
    <row r="2472" spans="2:5" s="160" customFormat="1" ht="15" customHeight="1">
      <c r="B2472" s="159"/>
      <c r="C2472" s="159"/>
      <c r="D2472" s="158"/>
      <c r="E2472" s="229"/>
    </row>
    <row r="2473" spans="2:5" s="160" customFormat="1" ht="15" customHeight="1">
      <c r="B2473" s="159"/>
      <c r="C2473" s="159"/>
      <c r="D2473" s="158"/>
      <c r="E2473" s="229"/>
    </row>
    <row r="2474" spans="2:5" s="160" customFormat="1" ht="15" customHeight="1">
      <c r="B2474" s="159"/>
      <c r="C2474" s="159"/>
      <c r="D2474" s="158"/>
      <c r="E2474" s="229"/>
    </row>
    <row r="2475" spans="2:5" s="160" customFormat="1" ht="15" customHeight="1">
      <c r="B2475" s="159"/>
      <c r="C2475" s="159"/>
      <c r="D2475" s="158"/>
      <c r="E2475" s="229"/>
    </row>
    <row r="2476" spans="2:5" s="160" customFormat="1" ht="15" customHeight="1">
      <c r="B2476" s="159"/>
      <c r="C2476" s="159"/>
      <c r="D2476" s="158"/>
      <c r="E2476" s="229"/>
    </row>
    <row r="2477" spans="2:5" s="160" customFormat="1" ht="15" customHeight="1">
      <c r="B2477" s="159"/>
      <c r="C2477" s="159"/>
      <c r="D2477" s="158"/>
      <c r="E2477" s="229"/>
    </row>
    <row r="2478" spans="2:5" s="160" customFormat="1" ht="15" customHeight="1">
      <c r="B2478" s="159"/>
      <c r="C2478" s="159"/>
      <c r="D2478" s="158"/>
      <c r="E2478" s="229"/>
    </row>
    <row r="2479" spans="2:5" s="160" customFormat="1" ht="15" customHeight="1">
      <c r="B2479" s="159"/>
      <c r="C2479" s="159"/>
      <c r="D2479" s="158"/>
      <c r="E2479" s="229"/>
    </row>
    <row r="2480" spans="2:5" s="160" customFormat="1" ht="15" customHeight="1">
      <c r="B2480" s="159"/>
      <c r="C2480" s="159"/>
      <c r="D2480" s="158"/>
      <c r="E2480" s="229"/>
    </row>
    <row r="2481" spans="2:5" s="160" customFormat="1" ht="15" customHeight="1">
      <c r="B2481" s="159"/>
      <c r="C2481" s="159"/>
      <c r="D2481" s="158"/>
      <c r="E2481" s="229"/>
    </row>
    <row r="2482" spans="2:5" s="160" customFormat="1" ht="15" customHeight="1">
      <c r="B2482" s="159"/>
      <c r="C2482" s="159"/>
      <c r="D2482" s="158"/>
      <c r="E2482" s="229"/>
    </row>
    <row r="2483" spans="2:5" s="160" customFormat="1" ht="15" customHeight="1">
      <c r="B2483" s="159"/>
      <c r="C2483" s="159"/>
      <c r="D2483" s="158"/>
      <c r="E2483" s="229"/>
    </row>
    <row r="2484" spans="2:5" s="160" customFormat="1" ht="15" customHeight="1">
      <c r="B2484" s="159"/>
      <c r="C2484" s="159"/>
      <c r="D2484" s="158"/>
      <c r="E2484" s="229"/>
    </row>
    <row r="2485" spans="2:5" s="160" customFormat="1" ht="15" customHeight="1">
      <c r="B2485" s="159"/>
      <c r="C2485" s="159"/>
      <c r="D2485" s="158"/>
      <c r="E2485" s="229"/>
    </row>
    <row r="2486" spans="2:5" s="160" customFormat="1" ht="15" customHeight="1">
      <c r="B2486" s="159"/>
      <c r="C2486" s="159"/>
      <c r="D2486" s="158"/>
      <c r="E2486" s="229"/>
    </row>
    <row r="2487" spans="2:5" s="160" customFormat="1" ht="15" customHeight="1">
      <c r="B2487" s="159"/>
      <c r="C2487" s="159"/>
      <c r="D2487" s="158"/>
      <c r="E2487" s="229"/>
    </row>
    <row r="2488" spans="2:5" s="160" customFormat="1" ht="15" customHeight="1">
      <c r="B2488" s="159"/>
      <c r="C2488" s="159"/>
      <c r="D2488" s="158"/>
      <c r="E2488" s="229"/>
    </row>
    <row r="2489" spans="2:5" s="160" customFormat="1" ht="15" customHeight="1">
      <c r="B2489" s="159"/>
      <c r="C2489" s="159"/>
      <c r="D2489" s="158"/>
      <c r="E2489" s="229"/>
    </row>
    <row r="2490" spans="2:5" s="160" customFormat="1" ht="15" customHeight="1">
      <c r="B2490" s="159"/>
      <c r="C2490" s="159"/>
      <c r="D2490" s="158"/>
      <c r="E2490" s="229"/>
    </row>
    <row r="2491" spans="2:5" s="160" customFormat="1" ht="15" customHeight="1">
      <c r="B2491" s="159"/>
      <c r="C2491" s="159"/>
      <c r="D2491" s="158"/>
      <c r="E2491" s="229"/>
    </row>
    <row r="2492" spans="2:5" s="160" customFormat="1" ht="15" customHeight="1">
      <c r="B2492" s="159"/>
      <c r="C2492" s="159"/>
      <c r="D2492" s="158"/>
      <c r="E2492" s="229"/>
    </row>
    <row r="2493" spans="2:5" s="160" customFormat="1" ht="15" customHeight="1">
      <c r="B2493" s="159"/>
      <c r="C2493" s="159"/>
      <c r="D2493" s="158"/>
      <c r="E2493" s="229"/>
    </row>
    <row r="2494" spans="2:5" s="160" customFormat="1" ht="15" customHeight="1">
      <c r="B2494" s="159"/>
      <c r="C2494" s="159"/>
      <c r="D2494" s="158"/>
      <c r="E2494" s="229"/>
    </row>
    <row r="2495" spans="2:5" s="160" customFormat="1" ht="15" customHeight="1">
      <c r="B2495" s="159"/>
      <c r="C2495" s="159"/>
      <c r="D2495" s="158"/>
      <c r="E2495" s="229"/>
    </row>
    <row r="2496" spans="2:5" s="160" customFormat="1" ht="15" customHeight="1">
      <c r="B2496" s="159"/>
      <c r="C2496" s="159"/>
      <c r="D2496" s="158"/>
      <c r="E2496" s="229"/>
    </row>
    <row r="2497" spans="2:5" s="160" customFormat="1" ht="15" customHeight="1">
      <c r="B2497" s="159"/>
      <c r="C2497" s="159"/>
      <c r="D2497" s="158"/>
      <c r="E2497" s="229"/>
    </row>
    <row r="2498" spans="2:5" s="160" customFormat="1" ht="15" customHeight="1">
      <c r="B2498" s="159"/>
      <c r="C2498" s="159"/>
      <c r="D2498" s="158"/>
      <c r="E2498" s="229"/>
    </row>
    <row r="2499" spans="2:5" s="160" customFormat="1" ht="15" customHeight="1">
      <c r="B2499" s="159"/>
      <c r="C2499" s="159"/>
      <c r="D2499" s="158"/>
      <c r="E2499" s="229"/>
    </row>
    <row r="2500" spans="2:5" s="160" customFormat="1" ht="15" customHeight="1">
      <c r="B2500" s="159"/>
      <c r="C2500" s="159"/>
      <c r="D2500" s="158"/>
      <c r="E2500" s="229"/>
    </row>
    <row r="2501" spans="2:5" s="160" customFormat="1" ht="15" customHeight="1">
      <c r="B2501" s="159"/>
      <c r="C2501" s="159"/>
      <c r="D2501" s="158"/>
      <c r="E2501" s="229"/>
    </row>
    <row r="2502" spans="2:5" s="160" customFormat="1" ht="15" customHeight="1">
      <c r="B2502" s="159"/>
      <c r="C2502" s="159"/>
      <c r="D2502" s="158"/>
      <c r="E2502" s="229"/>
    </row>
    <row r="2503" spans="2:5" s="160" customFormat="1" ht="15" customHeight="1">
      <c r="B2503" s="159"/>
      <c r="C2503" s="159"/>
      <c r="D2503" s="158"/>
      <c r="E2503" s="229"/>
    </row>
    <row r="2504" spans="2:5" s="160" customFormat="1" ht="15" customHeight="1">
      <c r="B2504" s="159"/>
      <c r="C2504" s="159"/>
      <c r="D2504" s="158"/>
      <c r="E2504" s="229"/>
    </row>
    <row r="2505" spans="2:5" s="160" customFormat="1" ht="15" customHeight="1">
      <c r="B2505" s="159"/>
      <c r="C2505" s="159"/>
      <c r="D2505" s="158"/>
      <c r="E2505" s="229"/>
    </row>
    <row r="2506" spans="2:5" s="160" customFormat="1" ht="15" customHeight="1">
      <c r="B2506" s="159"/>
      <c r="C2506" s="159"/>
      <c r="D2506" s="158"/>
      <c r="E2506" s="229"/>
    </row>
    <row r="2507" spans="2:5" s="160" customFormat="1" ht="15" customHeight="1">
      <c r="B2507" s="159"/>
      <c r="C2507" s="159"/>
      <c r="D2507" s="158"/>
      <c r="E2507" s="229"/>
    </row>
    <row r="2508" spans="2:5" s="160" customFormat="1" ht="15" customHeight="1">
      <c r="B2508" s="159"/>
      <c r="C2508" s="159"/>
      <c r="D2508" s="158"/>
      <c r="E2508" s="229"/>
    </row>
    <row r="2509" spans="2:5" s="160" customFormat="1" ht="15" customHeight="1">
      <c r="B2509" s="159"/>
      <c r="C2509" s="159"/>
      <c r="D2509" s="158"/>
      <c r="E2509" s="229"/>
    </row>
    <row r="2510" spans="2:5" s="160" customFormat="1" ht="15" customHeight="1">
      <c r="B2510" s="159"/>
      <c r="C2510" s="159"/>
      <c r="D2510" s="158"/>
      <c r="E2510" s="229"/>
    </row>
    <row r="2511" spans="2:5" s="160" customFormat="1" ht="15" customHeight="1">
      <c r="B2511" s="159"/>
      <c r="C2511" s="159"/>
      <c r="D2511" s="158"/>
      <c r="E2511" s="229"/>
    </row>
    <row r="2512" spans="2:5" s="160" customFormat="1" ht="15" customHeight="1">
      <c r="B2512" s="159"/>
      <c r="C2512" s="159"/>
      <c r="D2512" s="158"/>
      <c r="E2512" s="229"/>
    </row>
    <row r="2513" spans="2:5" s="160" customFormat="1" ht="15" customHeight="1">
      <c r="B2513" s="159"/>
      <c r="C2513" s="159"/>
      <c r="D2513" s="158"/>
      <c r="E2513" s="229"/>
    </row>
    <row r="2514" spans="2:5" s="160" customFormat="1" ht="15" customHeight="1">
      <c r="B2514" s="159"/>
      <c r="C2514" s="159"/>
      <c r="D2514" s="158"/>
      <c r="E2514" s="229"/>
    </row>
    <row r="2515" spans="2:5" s="160" customFormat="1" ht="15" customHeight="1">
      <c r="B2515" s="159"/>
      <c r="C2515" s="159"/>
      <c r="D2515" s="158"/>
      <c r="E2515" s="229"/>
    </row>
    <row r="2516" spans="2:5" s="160" customFormat="1" ht="15" customHeight="1">
      <c r="B2516" s="159"/>
      <c r="C2516" s="159"/>
      <c r="D2516" s="158"/>
      <c r="E2516" s="229"/>
    </row>
    <row r="2517" spans="2:5" s="160" customFormat="1" ht="15" customHeight="1">
      <c r="B2517" s="159"/>
      <c r="C2517" s="159"/>
      <c r="D2517" s="158"/>
      <c r="E2517" s="229"/>
    </row>
    <row r="2518" spans="2:5" s="160" customFormat="1" ht="15" customHeight="1">
      <c r="B2518" s="159"/>
      <c r="C2518" s="159"/>
      <c r="D2518" s="158"/>
      <c r="E2518" s="229"/>
    </row>
    <row r="2519" spans="2:5" s="160" customFormat="1" ht="15" customHeight="1">
      <c r="B2519" s="159"/>
      <c r="C2519" s="159"/>
      <c r="D2519" s="158"/>
      <c r="E2519" s="229"/>
    </row>
    <row r="2520" spans="2:5" s="160" customFormat="1" ht="15" customHeight="1">
      <c r="B2520" s="159"/>
      <c r="C2520" s="159"/>
      <c r="D2520" s="158"/>
      <c r="E2520" s="229"/>
    </row>
    <row r="2521" spans="2:5" s="160" customFormat="1" ht="15" customHeight="1">
      <c r="B2521" s="159"/>
      <c r="C2521" s="159"/>
      <c r="D2521" s="158"/>
      <c r="E2521" s="229"/>
    </row>
    <row r="2522" spans="2:5" s="160" customFormat="1" ht="15" customHeight="1">
      <c r="B2522" s="159"/>
      <c r="C2522" s="159"/>
      <c r="D2522" s="158"/>
      <c r="E2522" s="229"/>
    </row>
    <row r="2523" spans="2:5" s="160" customFormat="1" ht="15" customHeight="1">
      <c r="B2523" s="159"/>
      <c r="C2523" s="159"/>
      <c r="D2523" s="158"/>
      <c r="E2523" s="229"/>
    </row>
    <row r="2524" spans="2:5" s="160" customFormat="1" ht="15" customHeight="1">
      <c r="B2524" s="159"/>
      <c r="C2524" s="159"/>
      <c r="D2524" s="158"/>
      <c r="E2524" s="229"/>
    </row>
    <row r="2525" spans="2:5" s="160" customFormat="1" ht="15" customHeight="1">
      <c r="B2525" s="159"/>
      <c r="C2525" s="159"/>
      <c r="D2525" s="158"/>
      <c r="E2525" s="229"/>
    </row>
    <row r="2526" spans="2:5" s="160" customFormat="1" ht="15" customHeight="1">
      <c r="B2526" s="159"/>
      <c r="C2526" s="159"/>
      <c r="D2526" s="158"/>
      <c r="E2526" s="229"/>
    </row>
    <row r="2527" spans="2:5" s="160" customFormat="1" ht="15" customHeight="1">
      <c r="B2527" s="159"/>
      <c r="C2527" s="159"/>
      <c r="D2527" s="158"/>
      <c r="E2527" s="229"/>
    </row>
    <row r="2528" spans="2:5" s="160" customFormat="1" ht="15" customHeight="1">
      <c r="B2528" s="159"/>
      <c r="C2528" s="159"/>
      <c r="D2528" s="158"/>
      <c r="E2528" s="229"/>
    </row>
    <row r="2529" spans="2:5" s="160" customFormat="1" ht="15" customHeight="1">
      <c r="B2529" s="159"/>
      <c r="C2529" s="159"/>
      <c r="D2529" s="158"/>
      <c r="E2529" s="229"/>
    </row>
    <row r="2530" spans="2:5" s="160" customFormat="1" ht="15" customHeight="1">
      <c r="B2530" s="159"/>
      <c r="C2530" s="159"/>
      <c r="D2530" s="158"/>
      <c r="E2530" s="229"/>
    </row>
    <row r="2531" spans="2:5" s="160" customFormat="1" ht="15" customHeight="1">
      <c r="B2531" s="159"/>
      <c r="C2531" s="159"/>
      <c r="D2531" s="158"/>
      <c r="E2531" s="229"/>
    </row>
    <row r="2532" spans="2:5" s="160" customFormat="1" ht="15" customHeight="1">
      <c r="B2532" s="159"/>
      <c r="C2532" s="159"/>
      <c r="D2532" s="158"/>
      <c r="E2532" s="229"/>
    </row>
    <row r="2533" spans="2:5" s="160" customFormat="1" ht="15" customHeight="1">
      <c r="B2533" s="159"/>
      <c r="C2533" s="159"/>
      <c r="D2533" s="158"/>
      <c r="E2533" s="229"/>
    </row>
    <row r="2534" spans="2:5" s="160" customFormat="1" ht="15" customHeight="1">
      <c r="B2534" s="159"/>
      <c r="C2534" s="159"/>
      <c r="D2534" s="158"/>
      <c r="E2534" s="229"/>
    </row>
    <row r="2535" spans="2:5" s="160" customFormat="1" ht="15" customHeight="1">
      <c r="B2535" s="159"/>
      <c r="C2535" s="159"/>
      <c r="D2535" s="158"/>
      <c r="E2535" s="229"/>
    </row>
    <row r="2536" spans="2:5" s="160" customFormat="1" ht="15" customHeight="1">
      <c r="B2536" s="159"/>
      <c r="C2536" s="159"/>
      <c r="D2536" s="158"/>
      <c r="E2536" s="229"/>
    </row>
    <row r="2537" spans="2:5" s="160" customFormat="1" ht="15" customHeight="1">
      <c r="B2537" s="159"/>
      <c r="C2537" s="159"/>
      <c r="D2537" s="158"/>
      <c r="E2537" s="229"/>
    </row>
    <row r="2538" spans="2:5" s="160" customFormat="1" ht="15" customHeight="1">
      <c r="B2538" s="159"/>
      <c r="C2538" s="159"/>
      <c r="D2538" s="158"/>
      <c r="E2538" s="229"/>
    </row>
    <row r="2539" spans="2:5" s="160" customFormat="1" ht="15" customHeight="1">
      <c r="B2539" s="159"/>
      <c r="C2539" s="159"/>
      <c r="D2539" s="158"/>
      <c r="E2539" s="229"/>
    </row>
    <row r="2540" spans="2:5" s="160" customFormat="1" ht="15" customHeight="1">
      <c r="B2540" s="159"/>
      <c r="C2540" s="159"/>
      <c r="D2540" s="158"/>
      <c r="E2540" s="229"/>
    </row>
    <row r="2541" spans="2:5" s="160" customFormat="1" ht="15" customHeight="1">
      <c r="B2541" s="159"/>
      <c r="C2541" s="159"/>
      <c r="D2541" s="158"/>
      <c r="E2541" s="229"/>
    </row>
    <row r="2542" spans="2:5" s="160" customFormat="1" ht="15" customHeight="1">
      <c r="B2542" s="159"/>
      <c r="C2542" s="159"/>
      <c r="D2542" s="158"/>
      <c r="E2542" s="229"/>
    </row>
    <row r="2543" spans="2:5" s="160" customFormat="1" ht="15" customHeight="1">
      <c r="B2543" s="159"/>
      <c r="C2543" s="159"/>
      <c r="D2543" s="158"/>
      <c r="E2543" s="229"/>
    </row>
    <row r="2544" spans="2:5" s="160" customFormat="1" ht="15" customHeight="1">
      <c r="B2544" s="159"/>
      <c r="C2544" s="159"/>
      <c r="D2544" s="158"/>
      <c r="E2544" s="229"/>
    </row>
    <row r="2545" spans="2:5" s="160" customFormat="1" ht="15" customHeight="1">
      <c r="B2545" s="159"/>
      <c r="C2545" s="159"/>
      <c r="D2545" s="158"/>
      <c r="E2545" s="229"/>
    </row>
    <row r="2546" spans="2:5" s="160" customFormat="1" ht="15" customHeight="1">
      <c r="B2546" s="159"/>
      <c r="C2546" s="159"/>
      <c r="D2546" s="158"/>
      <c r="E2546" s="229"/>
    </row>
    <row r="2547" spans="2:5" s="160" customFormat="1" ht="15" customHeight="1">
      <c r="B2547" s="159"/>
      <c r="C2547" s="159"/>
      <c r="D2547" s="158"/>
      <c r="E2547" s="229"/>
    </row>
    <row r="2548" spans="2:5" s="160" customFormat="1" ht="15" customHeight="1">
      <c r="B2548" s="159"/>
      <c r="C2548" s="159"/>
      <c r="D2548" s="158"/>
      <c r="E2548" s="229"/>
    </row>
    <row r="2549" spans="2:5" s="160" customFormat="1" ht="15" customHeight="1">
      <c r="B2549" s="159"/>
      <c r="C2549" s="159"/>
      <c r="D2549" s="158"/>
      <c r="E2549" s="229"/>
    </row>
    <row r="2550" spans="2:5" s="160" customFormat="1" ht="15" customHeight="1">
      <c r="B2550" s="159"/>
      <c r="C2550" s="159"/>
      <c r="D2550" s="158"/>
      <c r="E2550" s="229"/>
    </row>
    <row r="2551" spans="2:5" s="160" customFormat="1" ht="15" customHeight="1">
      <c r="B2551" s="159"/>
      <c r="C2551" s="159"/>
      <c r="D2551" s="158"/>
      <c r="E2551" s="229"/>
    </row>
    <row r="2552" spans="2:5" s="160" customFormat="1" ht="15" customHeight="1">
      <c r="B2552" s="159"/>
      <c r="C2552" s="159"/>
      <c r="D2552" s="158"/>
      <c r="E2552" s="229"/>
    </row>
    <row r="2553" spans="2:5" s="160" customFormat="1" ht="15" customHeight="1">
      <c r="B2553" s="159"/>
      <c r="C2553" s="159"/>
      <c r="D2553" s="158"/>
      <c r="E2553" s="229"/>
    </row>
    <row r="2554" spans="2:5" s="160" customFormat="1" ht="15" customHeight="1">
      <c r="B2554" s="159"/>
      <c r="C2554" s="159"/>
      <c r="D2554" s="158"/>
      <c r="E2554" s="229"/>
    </row>
    <row r="2555" spans="2:5" s="160" customFormat="1" ht="15" customHeight="1">
      <c r="B2555" s="159"/>
      <c r="C2555" s="159"/>
      <c r="D2555" s="158"/>
      <c r="E2555" s="229"/>
    </row>
    <row r="2556" spans="2:5" s="160" customFormat="1" ht="15" customHeight="1">
      <c r="B2556" s="159"/>
      <c r="C2556" s="159"/>
      <c r="D2556" s="158"/>
      <c r="E2556" s="229"/>
    </row>
    <row r="2557" spans="2:5" s="160" customFormat="1" ht="15" customHeight="1">
      <c r="B2557" s="159"/>
      <c r="C2557" s="159"/>
      <c r="D2557" s="158"/>
      <c r="E2557" s="229"/>
    </row>
    <row r="2558" spans="2:5" s="160" customFormat="1" ht="15" customHeight="1">
      <c r="B2558" s="159"/>
      <c r="C2558" s="159"/>
      <c r="D2558" s="158"/>
      <c r="E2558" s="229"/>
    </row>
    <row r="2559" spans="2:5" s="160" customFormat="1" ht="15" customHeight="1">
      <c r="B2559" s="159"/>
      <c r="C2559" s="159"/>
      <c r="D2559" s="158"/>
      <c r="E2559" s="229"/>
    </row>
    <row r="2560" spans="2:5" s="160" customFormat="1" ht="15" customHeight="1">
      <c r="B2560" s="159"/>
      <c r="C2560" s="159"/>
      <c r="D2560" s="158"/>
      <c r="E2560" s="229"/>
    </row>
    <row r="2561" spans="2:5" s="160" customFormat="1" ht="15" customHeight="1">
      <c r="B2561" s="159"/>
      <c r="C2561" s="159"/>
      <c r="D2561" s="158"/>
      <c r="E2561" s="229"/>
    </row>
    <row r="2562" spans="2:5" s="160" customFormat="1" ht="15" customHeight="1">
      <c r="B2562" s="159"/>
      <c r="C2562" s="159"/>
      <c r="D2562" s="158"/>
      <c r="E2562" s="229"/>
    </row>
    <row r="2563" spans="2:5" s="160" customFormat="1" ht="15" customHeight="1">
      <c r="B2563" s="159"/>
      <c r="C2563" s="159"/>
      <c r="D2563" s="158"/>
      <c r="E2563" s="229"/>
    </row>
    <row r="2564" spans="2:5" s="160" customFormat="1" ht="15" customHeight="1">
      <c r="B2564" s="159"/>
      <c r="C2564" s="159"/>
      <c r="D2564" s="158"/>
      <c r="E2564" s="229"/>
    </row>
    <row r="2565" spans="2:5" s="160" customFormat="1" ht="15" customHeight="1">
      <c r="B2565" s="159"/>
      <c r="C2565" s="159"/>
      <c r="D2565" s="158"/>
      <c r="E2565" s="229"/>
    </row>
    <row r="2566" spans="2:5" s="160" customFormat="1" ht="15" customHeight="1">
      <c r="B2566" s="159"/>
      <c r="C2566" s="159"/>
      <c r="D2566" s="158"/>
      <c r="E2566" s="229"/>
    </row>
    <row r="2567" spans="2:5" s="160" customFormat="1" ht="15" customHeight="1">
      <c r="B2567" s="159"/>
      <c r="C2567" s="159"/>
      <c r="D2567" s="158"/>
      <c r="E2567" s="229"/>
    </row>
    <row r="2568" spans="2:5" s="160" customFormat="1" ht="15" customHeight="1">
      <c r="B2568" s="159"/>
      <c r="C2568" s="159"/>
      <c r="D2568" s="158"/>
      <c r="E2568" s="229"/>
    </row>
    <row r="2569" spans="2:5" s="160" customFormat="1" ht="15" customHeight="1">
      <c r="B2569" s="159"/>
      <c r="C2569" s="159"/>
      <c r="D2569" s="158"/>
      <c r="E2569" s="229"/>
    </row>
    <row r="2570" spans="2:5" s="160" customFormat="1" ht="15" customHeight="1">
      <c r="B2570" s="159"/>
      <c r="C2570" s="159"/>
      <c r="D2570" s="158"/>
      <c r="E2570" s="229"/>
    </row>
    <row r="2571" spans="2:5" s="160" customFormat="1" ht="15" customHeight="1">
      <c r="B2571" s="159"/>
      <c r="C2571" s="159"/>
      <c r="D2571" s="158"/>
      <c r="E2571" s="229"/>
    </row>
    <row r="2572" spans="2:5" s="160" customFormat="1" ht="15" customHeight="1">
      <c r="B2572" s="159"/>
      <c r="C2572" s="159"/>
      <c r="D2572" s="158"/>
      <c r="E2572" s="229"/>
    </row>
    <row r="2573" spans="2:5" s="160" customFormat="1" ht="15" customHeight="1">
      <c r="B2573" s="159"/>
      <c r="C2573" s="159"/>
      <c r="D2573" s="158"/>
      <c r="E2573" s="229"/>
    </row>
    <row r="2574" spans="2:5" s="160" customFormat="1" ht="15" customHeight="1">
      <c r="B2574" s="159"/>
      <c r="C2574" s="159"/>
      <c r="D2574" s="158"/>
      <c r="E2574" s="229"/>
    </row>
    <row r="2575" spans="2:5" s="160" customFormat="1" ht="15" customHeight="1">
      <c r="B2575" s="159"/>
      <c r="C2575" s="159"/>
      <c r="D2575" s="158"/>
      <c r="E2575" s="229"/>
    </row>
    <row r="2576" spans="2:5" s="160" customFormat="1" ht="15" customHeight="1">
      <c r="B2576" s="159"/>
      <c r="C2576" s="159"/>
      <c r="D2576" s="158"/>
      <c r="E2576" s="229"/>
    </row>
    <row r="2577" spans="2:5" s="160" customFormat="1" ht="15" customHeight="1">
      <c r="B2577" s="159"/>
      <c r="C2577" s="159"/>
      <c r="D2577" s="158"/>
      <c r="E2577" s="229"/>
    </row>
    <row r="2578" spans="2:5" s="160" customFormat="1" ht="15" customHeight="1">
      <c r="B2578" s="159"/>
      <c r="C2578" s="159"/>
      <c r="D2578" s="158"/>
      <c r="E2578" s="229"/>
    </row>
    <row r="2579" spans="2:5" s="160" customFormat="1" ht="15" customHeight="1">
      <c r="B2579" s="159"/>
      <c r="C2579" s="159"/>
      <c r="D2579" s="158"/>
      <c r="E2579" s="229"/>
    </row>
    <row r="2580" spans="2:5" s="160" customFormat="1" ht="15" customHeight="1">
      <c r="B2580" s="159"/>
      <c r="C2580" s="159"/>
      <c r="D2580" s="158"/>
      <c r="E2580" s="229"/>
    </row>
    <row r="2581" spans="2:5" s="160" customFormat="1" ht="15" customHeight="1">
      <c r="B2581" s="159"/>
      <c r="C2581" s="159"/>
      <c r="D2581" s="158"/>
      <c r="E2581" s="229"/>
    </row>
    <row r="2582" spans="2:5" s="160" customFormat="1" ht="15" customHeight="1">
      <c r="B2582" s="159"/>
      <c r="C2582" s="159"/>
      <c r="D2582" s="158"/>
      <c r="E2582" s="229"/>
    </row>
    <row r="2583" spans="2:5" s="160" customFormat="1" ht="15" customHeight="1">
      <c r="B2583" s="159"/>
      <c r="C2583" s="159"/>
      <c r="D2583" s="158"/>
      <c r="E2583" s="229"/>
    </row>
    <row r="2584" spans="2:5" s="160" customFormat="1" ht="15" customHeight="1">
      <c r="B2584" s="159"/>
      <c r="C2584" s="159"/>
      <c r="D2584" s="158"/>
      <c r="E2584" s="229"/>
    </row>
    <row r="2585" spans="2:5" s="160" customFormat="1" ht="15" customHeight="1">
      <c r="B2585" s="159"/>
      <c r="C2585" s="159"/>
      <c r="D2585" s="158"/>
      <c r="E2585" s="229"/>
    </row>
    <row r="2586" spans="2:5" s="160" customFormat="1" ht="15" customHeight="1">
      <c r="B2586" s="159"/>
      <c r="C2586" s="159"/>
      <c r="D2586" s="158"/>
      <c r="E2586" s="229"/>
    </row>
    <row r="2587" spans="2:5" s="160" customFormat="1" ht="15" customHeight="1">
      <c r="B2587" s="159"/>
      <c r="C2587" s="159"/>
      <c r="D2587" s="158"/>
      <c r="E2587" s="229"/>
    </row>
    <row r="2588" spans="2:5" s="160" customFormat="1" ht="15" customHeight="1">
      <c r="B2588" s="159"/>
      <c r="C2588" s="159"/>
      <c r="D2588" s="158"/>
      <c r="E2588" s="229"/>
    </row>
    <row r="2589" spans="2:5" s="160" customFormat="1" ht="15" customHeight="1">
      <c r="B2589" s="159"/>
      <c r="C2589" s="159"/>
      <c r="D2589" s="158"/>
      <c r="E2589" s="229"/>
    </row>
    <row r="2590" spans="2:5" s="160" customFormat="1" ht="15" customHeight="1">
      <c r="B2590" s="159"/>
      <c r="C2590" s="159"/>
      <c r="D2590" s="158"/>
      <c r="E2590" s="229"/>
    </row>
    <row r="2591" spans="2:5" s="160" customFormat="1" ht="15" customHeight="1">
      <c r="B2591" s="159"/>
      <c r="C2591" s="159"/>
      <c r="D2591" s="158"/>
      <c r="E2591" s="229"/>
    </row>
    <row r="2592" spans="2:5" s="160" customFormat="1" ht="15" customHeight="1">
      <c r="B2592" s="159"/>
      <c r="C2592" s="159"/>
      <c r="D2592" s="158"/>
      <c r="E2592" s="229"/>
    </row>
    <row r="2593" spans="2:5" s="160" customFormat="1" ht="15" customHeight="1">
      <c r="B2593" s="159"/>
      <c r="C2593" s="159"/>
      <c r="D2593" s="158"/>
      <c r="E2593" s="229"/>
    </row>
    <row r="2594" spans="2:5" s="160" customFormat="1" ht="15" customHeight="1">
      <c r="B2594" s="159"/>
      <c r="C2594" s="159"/>
      <c r="D2594" s="158"/>
      <c r="E2594" s="229"/>
    </row>
    <row r="2595" spans="2:5" s="160" customFormat="1" ht="15" customHeight="1">
      <c r="B2595" s="159"/>
      <c r="C2595" s="159"/>
      <c r="D2595" s="158"/>
      <c r="E2595" s="229"/>
    </row>
    <row r="2596" spans="2:5" s="160" customFormat="1" ht="15" customHeight="1">
      <c r="B2596" s="159"/>
      <c r="C2596" s="159"/>
      <c r="D2596" s="158"/>
      <c r="E2596" s="229"/>
    </row>
    <row r="2597" spans="2:5" s="160" customFormat="1" ht="15" customHeight="1">
      <c r="B2597" s="159"/>
      <c r="C2597" s="159"/>
      <c r="D2597" s="158"/>
      <c r="E2597" s="229"/>
    </row>
    <row r="2598" spans="2:5" s="160" customFormat="1" ht="15" customHeight="1">
      <c r="B2598" s="159"/>
      <c r="C2598" s="159"/>
      <c r="D2598" s="158"/>
      <c r="E2598" s="229"/>
    </row>
    <row r="2599" spans="2:5" s="160" customFormat="1" ht="15" customHeight="1">
      <c r="B2599" s="159"/>
      <c r="C2599" s="159"/>
      <c r="D2599" s="158"/>
      <c r="E2599" s="229"/>
    </row>
    <row r="2600" spans="2:5" s="160" customFormat="1" ht="15" customHeight="1">
      <c r="B2600" s="159"/>
      <c r="C2600" s="159"/>
      <c r="D2600" s="158"/>
      <c r="E2600" s="229"/>
    </row>
    <row r="2601" spans="2:5" s="160" customFormat="1" ht="15" customHeight="1">
      <c r="B2601" s="159"/>
      <c r="C2601" s="159"/>
      <c r="D2601" s="158"/>
      <c r="E2601" s="229"/>
    </row>
    <row r="2602" spans="2:5" s="160" customFormat="1" ht="15" customHeight="1">
      <c r="B2602" s="159"/>
      <c r="C2602" s="159"/>
      <c r="D2602" s="158"/>
      <c r="E2602" s="229"/>
    </row>
    <row r="2603" spans="2:5" s="160" customFormat="1" ht="15" customHeight="1">
      <c r="B2603" s="159"/>
      <c r="C2603" s="159"/>
      <c r="D2603" s="158"/>
      <c r="E2603" s="229"/>
    </row>
    <row r="2604" spans="2:5" s="160" customFormat="1" ht="15" customHeight="1">
      <c r="B2604" s="159"/>
      <c r="C2604" s="159"/>
      <c r="D2604" s="158"/>
      <c r="E2604" s="229"/>
    </row>
    <row r="2605" spans="2:5" s="160" customFormat="1" ht="15" customHeight="1">
      <c r="B2605" s="159"/>
      <c r="C2605" s="159"/>
      <c r="D2605" s="158"/>
      <c r="E2605" s="229"/>
    </row>
    <row r="2606" spans="2:5" s="160" customFormat="1" ht="15" customHeight="1">
      <c r="B2606" s="159"/>
      <c r="C2606" s="159"/>
      <c r="D2606" s="158"/>
      <c r="E2606" s="229"/>
    </row>
    <row r="2607" spans="2:5" s="160" customFormat="1" ht="15" customHeight="1">
      <c r="B2607" s="159"/>
      <c r="C2607" s="159"/>
      <c r="D2607" s="158"/>
      <c r="E2607" s="229"/>
    </row>
    <row r="2608" spans="2:5" s="160" customFormat="1" ht="15" customHeight="1">
      <c r="B2608" s="159"/>
      <c r="C2608" s="159"/>
      <c r="D2608" s="158"/>
      <c r="E2608" s="229"/>
    </row>
    <row r="2609" spans="2:5" s="160" customFormat="1" ht="15" customHeight="1">
      <c r="B2609" s="159"/>
      <c r="C2609" s="159"/>
      <c r="D2609" s="158"/>
      <c r="E2609" s="229"/>
    </row>
    <row r="2610" spans="2:5" s="160" customFormat="1" ht="15" customHeight="1">
      <c r="B2610" s="159"/>
      <c r="C2610" s="159"/>
      <c r="D2610" s="158"/>
      <c r="E2610" s="229"/>
    </row>
    <row r="2611" spans="2:5" s="160" customFormat="1" ht="15" customHeight="1">
      <c r="B2611" s="159"/>
      <c r="C2611" s="159"/>
      <c r="D2611" s="158"/>
      <c r="E2611" s="229"/>
    </row>
    <row r="2612" spans="2:5" s="160" customFormat="1" ht="15" customHeight="1">
      <c r="B2612" s="159"/>
      <c r="C2612" s="159"/>
      <c r="D2612" s="158"/>
      <c r="E2612" s="229"/>
    </row>
    <row r="2613" spans="2:5" s="160" customFormat="1" ht="15" customHeight="1">
      <c r="B2613" s="159"/>
      <c r="C2613" s="159"/>
      <c r="D2613" s="158"/>
      <c r="E2613" s="229"/>
    </row>
    <row r="2614" spans="2:5" s="160" customFormat="1" ht="15" customHeight="1">
      <c r="B2614" s="159"/>
      <c r="C2614" s="159"/>
      <c r="D2614" s="158"/>
      <c r="E2614" s="229"/>
    </row>
    <row r="2615" spans="2:5" s="160" customFormat="1" ht="15" customHeight="1">
      <c r="B2615" s="159"/>
      <c r="C2615" s="159"/>
      <c r="D2615" s="158"/>
      <c r="E2615" s="229"/>
    </row>
    <row r="2616" spans="2:5" s="160" customFormat="1" ht="15" customHeight="1">
      <c r="B2616" s="159"/>
      <c r="C2616" s="159"/>
      <c r="D2616" s="158"/>
      <c r="E2616" s="229"/>
    </row>
    <row r="2617" spans="2:5" s="160" customFormat="1" ht="15" customHeight="1">
      <c r="B2617" s="159"/>
      <c r="C2617" s="159"/>
      <c r="D2617" s="158"/>
      <c r="E2617" s="229"/>
    </row>
    <row r="2618" spans="2:5" s="160" customFormat="1" ht="15" customHeight="1">
      <c r="B2618" s="159"/>
      <c r="C2618" s="159"/>
      <c r="D2618" s="158"/>
      <c r="E2618" s="229"/>
    </row>
    <row r="2619" spans="2:5" s="160" customFormat="1" ht="15" customHeight="1">
      <c r="B2619" s="159"/>
      <c r="C2619" s="159"/>
      <c r="D2619" s="158"/>
      <c r="E2619" s="229"/>
    </row>
    <row r="2620" spans="2:5" s="160" customFormat="1" ht="15" customHeight="1">
      <c r="B2620" s="159"/>
      <c r="C2620" s="159"/>
      <c r="D2620" s="158"/>
      <c r="E2620" s="229"/>
    </row>
    <row r="2621" spans="2:5" s="160" customFormat="1" ht="15" customHeight="1">
      <c r="B2621" s="159"/>
      <c r="C2621" s="159"/>
      <c r="D2621" s="158"/>
      <c r="E2621" s="229"/>
    </row>
    <row r="2622" spans="2:5" s="160" customFormat="1" ht="15" customHeight="1">
      <c r="B2622" s="159"/>
      <c r="C2622" s="159"/>
      <c r="D2622" s="158"/>
      <c r="E2622" s="229"/>
    </row>
    <row r="2623" spans="2:5" s="160" customFormat="1" ht="15" customHeight="1">
      <c r="B2623" s="159"/>
      <c r="C2623" s="159"/>
      <c r="D2623" s="158"/>
      <c r="E2623" s="229"/>
    </row>
    <row r="2624" spans="2:5" s="160" customFormat="1" ht="15" customHeight="1">
      <c r="B2624" s="159"/>
      <c r="C2624" s="159"/>
      <c r="D2624" s="158"/>
      <c r="E2624" s="229"/>
    </row>
    <row r="2625" spans="2:5" s="160" customFormat="1" ht="15" customHeight="1">
      <c r="B2625" s="159"/>
      <c r="C2625" s="159"/>
      <c r="D2625" s="158"/>
      <c r="E2625" s="229"/>
    </row>
    <row r="2626" spans="2:5" s="160" customFormat="1" ht="15" customHeight="1">
      <c r="B2626" s="159"/>
      <c r="C2626" s="159"/>
      <c r="D2626" s="158"/>
      <c r="E2626" s="229"/>
    </row>
    <row r="2627" spans="2:5" s="160" customFormat="1" ht="15" customHeight="1">
      <c r="B2627" s="159"/>
      <c r="C2627" s="159"/>
      <c r="D2627" s="158"/>
      <c r="E2627" s="229"/>
    </row>
    <row r="2628" spans="2:5" s="160" customFormat="1" ht="15" customHeight="1">
      <c r="B2628" s="159"/>
      <c r="C2628" s="159"/>
      <c r="D2628" s="158"/>
      <c r="E2628" s="229"/>
    </row>
    <row r="2629" spans="2:5" s="160" customFormat="1" ht="15" customHeight="1">
      <c r="B2629" s="159"/>
      <c r="C2629" s="159"/>
      <c r="D2629" s="158"/>
      <c r="E2629" s="229"/>
    </row>
    <row r="2630" spans="2:5" s="160" customFormat="1" ht="15" customHeight="1">
      <c r="B2630" s="159"/>
      <c r="C2630" s="159"/>
      <c r="D2630" s="158"/>
      <c r="E2630" s="229"/>
    </row>
    <row r="2631" spans="2:5" s="160" customFormat="1" ht="15" customHeight="1">
      <c r="B2631" s="159"/>
      <c r="C2631" s="159"/>
      <c r="D2631" s="158"/>
      <c r="E2631" s="229"/>
    </row>
    <row r="2632" spans="2:5" s="160" customFormat="1" ht="15" customHeight="1">
      <c r="B2632" s="159"/>
      <c r="C2632" s="159"/>
      <c r="D2632" s="158"/>
      <c r="E2632" s="229"/>
    </row>
    <row r="2633" spans="2:5" s="160" customFormat="1" ht="15" customHeight="1">
      <c r="B2633" s="159"/>
      <c r="C2633" s="159"/>
      <c r="D2633" s="158"/>
      <c r="E2633" s="229"/>
    </row>
    <row r="2634" spans="2:5" s="160" customFormat="1" ht="15" customHeight="1">
      <c r="B2634" s="159"/>
      <c r="C2634" s="159"/>
      <c r="D2634" s="158"/>
      <c r="E2634" s="229"/>
    </row>
    <row r="2635" spans="2:5" s="160" customFormat="1" ht="15" customHeight="1">
      <c r="B2635" s="159"/>
      <c r="C2635" s="159"/>
      <c r="D2635" s="158"/>
      <c r="E2635" s="229"/>
    </row>
    <row r="2636" spans="2:5" s="160" customFormat="1" ht="15" customHeight="1">
      <c r="B2636" s="159"/>
      <c r="C2636" s="159"/>
      <c r="D2636" s="158"/>
      <c r="E2636" s="229"/>
    </row>
    <row r="2637" spans="2:5" s="160" customFormat="1" ht="15" customHeight="1">
      <c r="B2637" s="159"/>
      <c r="C2637" s="159"/>
      <c r="D2637" s="158"/>
      <c r="E2637" s="229"/>
    </row>
  </sheetData>
  <mergeCells count="2">
    <mergeCell ref="B6:E6"/>
    <mergeCell ref="B3:E3"/>
  </mergeCells>
  <printOptions horizontalCentered="1"/>
  <pageMargins left="0" right="0" top="0.23622047244094491" bottom="0.31496062992125984" header="0.19685039370078741" footer="0.15748031496062992"/>
  <pageSetup paperSize="9" orientation="portrait" verticalDpi="200" r:id="rId1"/>
  <headerFooter>
    <oddFooter>&amp;LPRECIOS TESTIGOS&amp;C&amp;"-,Negrita" FEBRERO 2016&amp;RPágina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:I138"/>
  <sheetViews>
    <sheetView workbookViewId="0">
      <selection activeCell="K62" sqref="K62"/>
    </sheetView>
  </sheetViews>
  <sheetFormatPr baseColWidth="10" defaultRowHeight="12.75"/>
  <cols>
    <col min="1" max="1" width="6.5703125" style="27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0.5" customHeight="1"/>
    <row r="2" spans="1:9" s="1" customFormat="1" ht="33.75" customHeight="1">
      <c r="A2" s="26"/>
      <c r="B2" s="327" t="str">
        <f>'PT ORGANISMOS'!A2</f>
        <v>Precios de MAYO 2017</v>
      </c>
      <c r="C2" s="327"/>
      <c r="D2" s="327"/>
      <c r="E2" s="327"/>
      <c r="F2" s="327"/>
      <c r="G2" s="327"/>
      <c r="H2" s="327"/>
      <c r="I2" s="67"/>
    </row>
    <row r="3" spans="1:9" s="1" customFormat="1" ht="30" customHeight="1">
      <c r="A3" s="26"/>
      <c r="B3" s="326" t="s">
        <v>1465</v>
      </c>
      <c r="C3" s="326"/>
      <c r="D3" s="326"/>
      <c r="E3" s="326"/>
      <c r="F3" s="326"/>
      <c r="G3" s="326"/>
      <c r="H3" s="326"/>
      <c r="I3" s="67"/>
    </row>
    <row r="4" spans="1:9" s="1" customFormat="1" ht="26.25" customHeight="1">
      <c r="A4" s="26"/>
      <c r="B4" s="328" t="s">
        <v>1496</v>
      </c>
      <c r="C4" s="328"/>
      <c r="D4" s="328"/>
      <c r="E4" s="328"/>
      <c r="F4" s="328"/>
      <c r="G4" s="328"/>
      <c r="H4" s="328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1497</v>
      </c>
      <c r="B6" s="42" t="s">
        <v>1506</v>
      </c>
      <c r="C6" s="11"/>
      <c r="D6" s="45" t="s">
        <v>1470</v>
      </c>
      <c r="E6" s="43" t="str">
        <f>A6</f>
        <v>0.18.00.F</v>
      </c>
      <c r="F6" s="45" t="s">
        <v>1477</v>
      </c>
      <c r="G6" s="44">
        <f>SUM(G8:G16)</f>
        <v>530.14005133595526</v>
      </c>
      <c r="H6" s="8" t="s">
        <v>3</v>
      </c>
    </row>
    <row r="7" spans="1:9" s="2" customFormat="1" ht="15">
      <c r="A7" s="28"/>
      <c r="B7" s="34" t="s">
        <v>1466</v>
      </c>
      <c r="C7" s="18"/>
      <c r="D7" s="19" t="s">
        <v>1471</v>
      </c>
      <c r="E7" s="19" t="s">
        <v>1467</v>
      </c>
      <c r="F7" s="20" t="s">
        <v>1468</v>
      </c>
      <c r="G7" s="20" t="s">
        <v>1469</v>
      </c>
      <c r="H7" s="18"/>
    </row>
    <row r="8" spans="1:9" s="2" customFormat="1" ht="13.5" customHeight="1">
      <c r="A8" s="29"/>
      <c r="B8" s="46" t="s">
        <v>1459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179</v>
      </c>
      <c r="B9" s="39" t="str">
        <f>VLOOKUP($A9,'PT ORGANISMOS'!$B$5:$H$1024,4,FALSE)</f>
        <v>li.004</v>
      </c>
      <c r="C9" s="7" t="str">
        <f>VLOOKUP($A9,'PT ORGANISMOS'!$B$5:$H$1024,3,FALSE)</f>
        <v>Cal hidratada en bolsa</v>
      </c>
      <c r="D9" s="8" t="str">
        <f>VLOOKUP($A9,'PT ORGANISMOS'!$B$5:$H$1024,7,FALSE)</f>
        <v>kg</v>
      </c>
      <c r="E9" s="12">
        <v>6.96</v>
      </c>
      <c r="F9" s="22">
        <f>VLOOKUP($B9,IN_05_17!$B:$E,4,)</f>
        <v>4.7017907148598219</v>
      </c>
      <c r="G9" s="13">
        <f>F9*E9</f>
        <v>32.724463375424364</v>
      </c>
      <c r="H9" s="8"/>
    </row>
    <row r="10" spans="1:9" s="2" customFormat="1" ht="13.5" customHeight="1">
      <c r="A10" s="27">
        <v>181</v>
      </c>
      <c r="B10" s="39" t="str">
        <f>VLOOKUP($A10,'PT ORGANISMOS'!$B$5:$H$1024,4,FALSE)</f>
        <v>li.006</v>
      </c>
      <c r="C10" s="7" t="str">
        <f>VLOOKUP($A10,'PT ORGANISMOS'!$B$5:$H$1024,3,FALSE)</f>
        <v>Cemento Portland</v>
      </c>
      <c r="D10" s="8" t="str">
        <f>VLOOKUP($A10,'PT ORGANISMOS'!$B$5:$H$1024,7,FALSE)</f>
        <v>kg</v>
      </c>
      <c r="E10" s="12">
        <v>4.13</v>
      </c>
      <c r="F10" s="22">
        <f>VLOOKUP($B10,IN_05_17!$B:$E,4,)</f>
        <v>5.7139735354607444</v>
      </c>
      <c r="G10" s="13">
        <f>F10*E10</f>
        <v>23.598710701452873</v>
      </c>
      <c r="H10" s="8"/>
    </row>
    <row r="11" spans="1:9" s="2" customFormat="1" ht="13.5" customHeight="1">
      <c r="A11" s="27">
        <v>172</v>
      </c>
      <c r="B11" s="39" t="str">
        <f>VLOOKUP($A11,'PT ORGANISMOS'!$B$5:$H$1024,4,FALSE)</f>
        <v>la.001</v>
      </c>
      <c r="C11" s="7" t="str">
        <f>VLOOKUP($A11,'PT ORGANISMOS'!$B$5:$H$1024,3,FALSE)</f>
        <v>Ladrillo común de 1ra.calidad</v>
      </c>
      <c r="D11" s="8" t="str">
        <f>VLOOKUP($A11,'PT ORGANISMOS'!$B$5:$H$1024,7,FALSE)</f>
        <v>mil</v>
      </c>
      <c r="E11" s="32">
        <v>5.5E-2</v>
      </c>
      <c r="F11" s="22">
        <f>VLOOKUP($B11,IN_05_17!$B:$E,4,)</f>
        <v>4388.6302299012541</v>
      </c>
      <c r="G11" s="13">
        <f>F11*E11</f>
        <v>241.37466264456899</v>
      </c>
      <c r="H11" s="8"/>
    </row>
    <row r="12" spans="1:9" s="2" customFormat="1" ht="13.5" customHeight="1">
      <c r="A12" s="27">
        <v>31</v>
      </c>
      <c r="B12" s="39" t="str">
        <f>VLOOKUP($A12,'PT ORGANISMOS'!$B$5:$H$1024,4,FALSE)</f>
        <v>ar.001</v>
      </c>
      <c r="C12" s="7" t="str">
        <f>VLOOKUP($A12,'PT ORGANISMOS'!$B$5:$H$1024,3,FALSE)</f>
        <v>Arena Gruesa</v>
      </c>
      <c r="D12" s="8" t="str">
        <f>VLOOKUP($A12,'PT ORGANISMOS'!$B$5:$H$1024,7,FALSE)</f>
        <v>m3</v>
      </c>
      <c r="E12" s="32">
        <v>4.7E-2</v>
      </c>
      <c r="F12" s="22">
        <f>VLOOKUP($B12,IN_05_17!$B:$E,4,)</f>
        <v>310.40665205320892</v>
      </c>
      <c r="G12" s="13">
        <f>F12*E12</f>
        <v>14.589112646500819</v>
      </c>
      <c r="H12" s="8"/>
    </row>
    <row r="13" spans="1:9" s="2" customFormat="1" ht="13.5" customHeight="1">
      <c r="A13" s="27"/>
      <c r="B13" s="35" t="s">
        <v>1460</v>
      </c>
      <c r="C13" s="7"/>
      <c r="D13" s="8"/>
      <c r="E13" s="12"/>
      <c r="F13" s="22"/>
      <c r="G13" s="13"/>
      <c r="H13" s="8"/>
    </row>
    <row r="14" spans="1:9" s="2" customFormat="1" ht="13.5" customHeight="1">
      <c r="A14" s="27">
        <v>202</v>
      </c>
      <c r="B14" s="39" t="str">
        <f>VLOOKUP($A14,'PT ORGANISMOS'!$B$5:$H$1024,4,FALSE)</f>
        <v>mo.006</v>
      </c>
      <c r="C14" s="7" t="str">
        <f>VLOOKUP($A14,'PT ORGANISMOS'!$B$5:$H$1024,3,FALSE)</f>
        <v>Cuadrilla tipo UOCRA</v>
      </c>
      <c r="D14" s="8" t="str">
        <f>VLOOKUP($A14,'PT ORGANISMOS'!$B$5:$H$1024,7,FALSE)</f>
        <v>h</v>
      </c>
      <c r="E14" s="12">
        <v>1.71</v>
      </c>
      <c r="F14" s="22">
        <f>VLOOKUP($B14,IN_05_17!$B:$E,4,)</f>
        <v>125.92885000000004</v>
      </c>
      <c r="G14" s="13">
        <f>F14*E14</f>
        <v>215.33833350000006</v>
      </c>
      <c r="H14" s="8"/>
    </row>
    <row r="15" spans="1:9" s="2" customFormat="1" ht="13.5" customHeight="1">
      <c r="A15" s="27"/>
      <c r="B15" s="35" t="s">
        <v>1461</v>
      </c>
      <c r="C15" s="7"/>
      <c r="D15" s="8"/>
      <c r="E15" s="12"/>
      <c r="F15" s="22"/>
      <c r="G15" s="13"/>
      <c r="H15" s="8"/>
    </row>
    <row r="16" spans="1:9" s="2" customFormat="1" ht="13.5" customHeight="1">
      <c r="A16" s="30">
        <v>83</v>
      </c>
      <c r="B16" s="40" t="str">
        <f>VLOOKUP($A16,'PT ORGANISMOS'!$B$5:$H$1024,4,FALSE)</f>
        <v>eq.020</v>
      </c>
      <c r="C16" s="14" t="str">
        <f>VLOOKUP($A16,'PT ORGANISMOS'!$B$5:$H$1024,3,FALSE)</f>
        <v>Mixer hormigón 5 m3</v>
      </c>
      <c r="D16" s="15" t="str">
        <f>VLOOKUP($A16,'PT ORGANISMOS'!$B$5:$H$1024,7,FALSE)</f>
        <v>h</v>
      </c>
      <c r="E16" s="72">
        <v>1.6999999999999999E-3</v>
      </c>
      <c r="F16" s="24">
        <f>VLOOKUP($B16,IN_05_17!$B:$E,4,)</f>
        <v>1479.2755694165371</v>
      </c>
      <c r="G16" s="17">
        <f>F16*E16</f>
        <v>2.5147684680081128</v>
      </c>
      <c r="H16" s="15"/>
    </row>
    <row r="17" spans="1:8" s="2" customFormat="1" ht="15">
      <c r="A17" s="27"/>
      <c r="B17" s="38"/>
      <c r="D17" s="3"/>
      <c r="E17" s="4"/>
      <c r="F17" s="4"/>
      <c r="G17" s="5"/>
      <c r="H17" s="3"/>
    </row>
    <row r="18" spans="1:8" s="2" customFormat="1" ht="15">
      <c r="A18" s="27"/>
      <c r="B18" s="33"/>
      <c r="D18" s="3"/>
      <c r="E18" s="4"/>
      <c r="F18" s="4"/>
      <c r="G18" s="5"/>
      <c r="H18" s="3"/>
    </row>
    <row r="19" spans="1:8" s="2" customFormat="1" ht="15.75">
      <c r="A19" s="50" t="s">
        <v>1498</v>
      </c>
      <c r="B19" s="42" t="s">
        <v>1507</v>
      </c>
      <c r="C19" s="11"/>
      <c r="D19" s="45" t="s">
        <v>1470</v>
      </c>
      <c r="E19" s="43" t="str">
        <f>A19</f>
        <v>0.18.01.F</v>
      </c>
      <c r="F19" s="45" t="s">
        <v>1477</v>
      </c>
      <c r="G19" s="44">
        <f>SUM(G21:G29)</f>
        <v>3781.8181200256868</v>
      </c>
      <c r="H19" s="8" t="s">
        <v>1</v>
      </c>
    </row>
    <row r="20" spans="1:8" s="2" customFormat="1" ht="15">
      <c r="A20" s="28"/>
      <c r="B20" s="34" t="s">
        <v>1466</v>
      </c>
      <c r="C20" s="18"/>
      <c r="D20" s="19" t="s">
        <v>1471</v>
      </c>
      <c r="E20" s="19" t="s">
        <v>1467</v>
      </c>
      <c r="F20" s="20" t="s">
        <v>1468</v>
      </c>
      <c r="G20" s="20" t="s">
        <v>1469</v>
      </c>
      <c r="H20" s="18"/>
    </row>
    <row r="21" spans="1:8" s="2" customFormat="1" ht="13.5" customHeight="1">
      <c r="A21" s="29"/>
      <c r="B21" s="46" t="s">
        <v>1459</v>
      </c>
      <c r="C21" s="25"/>
      <c r="D21" s="41"/>
      <c r="E21" s="47"/>
      <c r="F21" s="48"/>
      <c r="G21" s="49"/>
      <c r="H21" s="41"/>
    </row>
    <row r="22" spans="1:8" s="2" customFormat="1" ht="13.5" customHeight="1">
      <c r="A22" s="27">
        <v>179</v>
      </c>
      <c r="B22" s="39" t="str">
        <f>VLOOKUP($A22,'PT ORGANISMOS'!$B$5:$H$1024,4,FALSE)</f>
        <v>li.004</v>
      </c>
      <c r="C22" s="7" t="str">
        <f>VLOOKUP($A22,'PT ORGANISMOS'!$B$5:$H$1024,3,FALSE)</f>
        <v>Cal hidratada en bolsa</v>
      </c>
      <c r="D22" s="8" t="str">
        <f>VLOOKUP($A22,'PT ORGANISMOS'!$B$5:$H$1024,7,FALSE)</f>
        <v>kg</v>
      </c>
      <c r="E22" s="12">
        <v>57.6</v>
      </c>
      <c r="F22" s="22">
        <f>VLOOKUP($B22,IN_05_17!$B:$E,4,)</f>
        <v>4.7017907148598219</v>
      </c>
      <c r="G22" s="13">
        <f>F22*E22</f>
        <v>270.82314517592573</v>
      </c>
      <c r="H22" s="8"/>
    </row>
    <row r="23" spans="1:8" s="2" customFormat="1" ht="13.5" customHeight="1">
      <c r="A23" s="27">
        <v>181</v>
      </c>
      <c r="B23" s="39" t="str">
        <f>VLOOKUP($A23,'PT ORGANISMOS'!$B$5:$H$1024,4,FALSE)</f>
        <v>li.006</v>
      </c>
      <c r="C23" s="7" t="str">
        <f>VLOOKUP($A23,'PT ORGANISMOS'!$B$5:$H$1024,3,FALSE)</f>
        <v>Cemento Portland</v>
      </c>
      <c r="D23" s="8" t="str">
        <f>VLOOKUP($A23,'PT ORGANISMOS'!$B$5:$H$1024,7,FALSE)</f>
        <v>kg</v>
      </c>
      <c r="E23" s="12">
        <v>34.200000000000003</v>
      </c>
      <c r="F23" s="22">
        <f>VLOOKUP($B23,IN_05_17!$B:$E,4,)</f>
        <v>5.7139735354607444</v>
      </c>
      <c r="G23" s="13">
        <f>F23*E23</f>
        <v>195.41789491275748</v>
      </c>
      <c r="H23" s="8"/>
    </row>
    <row r="24" spans="1:8" s="2" customFormat="1" ht="13.5" customHeight="1">
      <c r="A24" s="27">
        <v>172</v>
      </c>
      <c r="B24" s="39" t="str">
        <f>VLOOKUP($A24,'PT ORGANISMOS'!$B$5:$H$1024,4,FALSE)</f>
        <v>la.001</v>
      </c>
      <c r="C24" s="7" t="str">
        <f>VLOOKUP($A24,'PT ORGANISMOS'!$B$5:$H$1024,3,FALSE)</f>
        <v>Ladrillo común de 1ra.calidad</v>
      </c>
      <c r="D24" s="8" t="str">
        <f>VLOOKUP($A24,'PT ORGANISMOS'!$B$5:$H$1024,7,FALSE)</f>
        <v>mil</v>
      </c>
      <c r="E24" s="12">
        <v>0.4</v>
      </c>
      <c r="F24" s="22">
        <f>VLOOKUP($B24,IN_05_17!$B:$E,4,)</f>
        <v>4388.6302299012541</v>
      </c>
      <c r="G24" s="13">
        <f>F24*E24</f>
        <v>1755.4520919605018</v>
      </c>
      <c r="H24" s="8"/>
    </row>
    <row r="25" spans="1:8" s="2" customFormat="1" ht="13.5" customHeight="1">
      <c r="A25" s="27">
        <v>31</v>
      </c>
      <c r="B25" s="39" t="str">
        <f>VLOOKUP($A25,'PT ORGANISMOS'!$B$5:$H$1024,4,FALSE)</f>
        <v>ar.001</v>
      </c>
      <c r="C25" s="7" t="str">
        <f>VLOOKUP($A25,'PT ORGANISMOS'!$B$5:$H$1024,3,FALSE)</f>
        <v>Arena Gruesa</v>
      </c>
      <c r="D25" s="8" t="str">
        <f>VLOOKUP($A25,'PT ORGANISMOS'!$B$5:$H$1024,7,FALSE)</f>
        <v>m3</v>
      </c>
      <c r="E25" s="32">
        <v>0.38500000000000001</v>
      </c>
      <c r="F25" s="22">
        <f>VLOOKUP($B25,IN_05_17!$B:$E,4,)</f>
        <v>310.40665205320892</v>
      </c>
      <c r="G25" s="13">
        <f>F25*E25</f>
        <v>119.50656104048544</v>
      </c>
      <c r="H25" s="8"/>
    </row>
    <row r="26" spans="1:8" s="2" customFormat="1" ht="13.5" customHeight="1">
      <c r="A26" s="27"/>
      <c r="B26" s="35" t="s">
        <v>1460</v>
      </c>
      <c r="C26" s="7"/>
      <c r="D26" s="8"/>
      <c r="E26" s="12"/>
      <c r="F26" s="22"/>
      <c r="G26" s="13"/>
      <c r="H26" s="8"/>
    </row>
    <row r="27" spans="1:8" s="2" customFormat="1" ht="13.5" customHeight="1">
      <c r="A27" s="27">
        <v>202</v>
      </c>
      <c r="B27" s="39" t="str">
        <f>VLOOKUP($A27,'PT ORGANISMOS'!$B$5:$H$1024,4,FALSE)</f>
        <v>mo.006</v>
      </c>
      <c r="C27" s="7" t="str">
        <f>VLOOKUP($A27,'PT ORGANISMOS'!$B$5:$H$1024,3,FALSE)</f>
        <v>Cuadrilla tipo UOCRA</v>
      </c>
      <c r="D27" s="8" t="str">
        <f>VLOOKUP($A27,'PT ORGANISMOS'!$B$5:$H$1024,7,FALSE)</f>
        <v>h</v>
      </c>
      <c r="E27" s="12">
        <v>11.4</v>
      </c>
      <c r="F27" s="22">
        <f>VLOOKUP($B27,IN_05_17!$B:$E,4,)</f>
        <v>125.92885000000004</v>
      </c>
      <c r="G27" s="13">
        <f>F27*E27</f>
        <v>1435.5888900000004</v>
      </c>
      <c r="H27" s="8"/>
    </row>
    <row r="28" spans="1:8" s="2" customFormat="1" ht="13.5" customHeight="1">
      <c r="A28" s="27"/>
      <c r="B28" s="35" t="s">
        <v>1461</v>
      </c>
      <c r="C28" s="7"/>
      <c r="D28" s="8"/>
      <c r="E28" s="12"/>
      <c r="F28" s="22"/>
      <c r="G28" s="13"/>
      <c r="H28" s="8"/>
    </row>
    <row r="29" spans="1:8" s="2" customFormat="1" ht="13.5" customHeight="1">
      <c r="A29" s="30">
        <v>83</v>
      </c>
      <c r="B29" s="40" t="str">
        <f>VLOOKUP($A29,'PT ORGANISMOS'!$B$5:$H$1024,4,FALSE)</f>
        <v>eq.020</v>
      </c>
      <c r="C29" s="14" t="str">
        <f>VLOOKUP($A29,'PT ORGANISMOS'!$B$5:$H$1024,3,FALSE)</f>
        <v>Mixer hormigón 5 m3</v>
      </c>
      <c r="D29" s="15" t="str">
        <f>VLOOKUP($A29,'PT ORGANISMOS'!$B$5:$H$1024,7,FALSE)</f>
        <v>h</v>
      </c>
      <c r="E29" s="72">
        <v>3.3999999999999998E-3</v>
      </c>
      <c r="F29" s="24">
        <f>VLOOKUP($B29,IN_05_17!$B:$E,4,)</f>
        <v>1479.2755694165371</v>
      </c>
      <c r="G29" s="17">
        <f>F29*E29</f>
        <v>5.0295369360162256</v>
      </c>
      <c r="H29" s="15"/>
    </row>
    <row r="32" spans="1:8" s="2" customFormat="1" ht="15.75">
      <c r="A32" s="50" t="s">
        <v>1499</v>
      </c>
      <c r="B32" s="42" t="s">
        <v>1508</v>
      </c>
      <c r="C32" s="11"/>
      <c r="D32" s="45" t="s">
        <v>1470</v>
      </c>
      <c r="E32" s="43" t="str">
        <f>A32</f>
        <v>0.18.02.F</v>
      </c>
      <c r="F32" s="45" t="s">
        <v>1477</v>
      </c>
      <c r="G32" s="44">
        <f>SUM(G34:G42)</f>
        <v>4089.6116249352604</v>
      </c>
      <c r="H32" s="8" t="s">
        <v>1</v>
      </c>
    </row>
    <row r="33" spans="1:8" s="2" customFormat="1" ht="15">
      <c r="A33" s="28"/>
      <c r="B33" s="34" t="s">
        <v>1466</v>
      </c>
      <c r="C33" s="18"/>
      <c r="D33" s="19" t="s">
        <v>1471</v>
      </c>
      <c r="E33" s="19" t="s">
        <v>1467</v>
      </c>
      <c r="F33" s="20" t="s">
        <v>1468</v>
      </c>
      <c r="G33" s="20" t="s">
        <v>1469</v>
      </c>
      <c r="H33" s="18"/>
    </row>
    <row r="34" spans="1:8" s="2" customFormat="1" ht="13.5" customHeight="1">
      <c r="A34" s="29"/>
      <c r="B34" s="46" t="s">
        <v>1459</v>
      </c>
      <c r="C34" s="25"/>
      <c r="D34" s="41"/>
      <c r="E34" s="47"/>
      <c r="F34" s="48"/>
      <c r="G34" s="49"/>
      <c r="H34" s="41"/>
    </row>
    <row r="35" spans="1:8" s="2" customFormat="1" ht="13.5" customHeight="1">
      <c r="A35" s="27">
        <v>179</v>
      </c>
      <c r="B35" s="39" t="str">
        <f>VLOOKUP($A35,'PT ORGANISMOS'!$B$5:$H$1024,4,FALSE)</f>
        <v>li.004</v>
      </c>
      <c r="C35" s="7" t="str">
        <f>VLOOKUP($A35,'PT ORGANISMOS'!$B$5:$H$1024,3,FALSE)</f>
        <v>Cal hidratada en bolsa</v>
      </c>
      <c r="D35" s="8" t="str">
        <f>VLOOKUP($A35,'PT ORGANISMOS'!$B$5:$H$1024,7,FALSE)</f>
        <v>kg</v>
      </c>
      <c r="E35" s="12">
        <v>57.6</v>
      </c>
      <c r="F35" s="22">
        <f>VLOOKUP($B35,IN_05_17!$B:$E,4,)</f>
        <v>4.7017907148598219</v>
      </c>
      <c r="G35" s="13">
        <f>F35*E35</f>
        <v>270.82314517592573</v>
      </c>
      <c r="H35" s="8"/>
    </row>
    <row r="36" spans="1:8" s="2" customFormat="1" ht="13.5" customHeight="1">
      <c r="A36" s="27">
        <v>181</v>
      </c>
      <c r="B36" s="39" t="str">
        <f>VLOOKUP($A36,'PT ORGANISMOS'!$B$5:$H$1024,4,FALSE)</f>
        <v>li.006</v>
      </c>
      <c r="C36" s="7" t="str">
        <f>VLOOKUP($A36,'PT ORGANISMOS'!$B$5:$H$1024,3,FALSE)</f>
        <v>Cemento Portland</v>
      </c>
      <c r="D36" s="8" t="str">
        <f>VLOOKUP($A36,'PT ORGANISMOS'!$B$5:$H$1024,7,FALSE)</f>
        <v>kg</v>
      </c>
      <c r="E36" s="12">
        <v>38.700000000000003</v>
      </c>
      <c r="F36" s="22">
        <f>VLOOKUP($B36,IN_05_17!$B:$E,4,)</f>
        <v>5.7139735354607444</v>
      </c>
      <c r="G36" s="13">
        <f>F36*E36</f>
        <v>221.13077582233083</v>
      </c>
      <c r="H36" s="8"/>
    </row>
    <row r="37" spans="1:8" s="2" customFormat="1" ht="13.5" customHeight="1">
      <c r="A37" s="27">
        <v>172</v>
      </c>
      <c r="B37" s="39" t="str">
        <f>VLOOKUP($A37,'PT ORGANISMOS'!$B$5:$H$1024,4,FALSE)</f>
        <v>la.001</v>
      </c>
      <c r="C37" s="7" t="str">
        <f>VLOOKUP($A37,'PT ORGANISMOS'!$B$5:$H$1024,3,FALSE)</f>
        <v>Ladrillo común de 1ra.calidad</v>
      </c>
      <c r="D37" s="8" t="str">
        <f>VLOOKUP($A37,'PT ORGANISMOS'!$B$5:$H$1024,7,FALSE)</f>
        <v>mil</v>
      </c>
      <c r="E37" s="12">
        <v>0.4</v>
      </c>
      <c r="F37" s="22">
        <f>VLOOKUP($B37,IN_05_17!$B:$E,4,)</f>
        <v>4388.6302299012541</v>
      </c>
      <c r="G37" s="13">
        <f>F37*E37</f>
        <v>1755.4520919605018</v>
      </c>
      <c r="H37" s="8"/>
    </row>
    <row r="38" spans="1:8" s="2" customFormat="1" ht="13.5" customHeight="1">
      <c r="A38" s="27">
        <v>31</v>
      </c>
      <c r="B38" s="39" t="str">
        <f>VLOOKUP($A38,'PT ORGANISMOS'!$B$5:$H$1024,4,FALSE)</f>
        <v>ar.001</v>
      </c>
      <c r="C38" s="7" t="str">
        <f>VLOOKUP($A38,'PT ORGANISMOS'!$B$5:$H$1024,3,FALSE)</f>
        <v>Arena Gruesa</v>
      </c>
      <c r="D38" s="8" t="str">
        <f>VLOOKUP($A38,'PT ORGANISMOS'!$B$5:$H$1024,7,FALSE)</f>
        <v>m3</v>
      </c>
      <c r="E38" s="32">
        <v>0.38500000000000001</v>
      </c>
      <c r="F38" s="22">
        <f>VLOOKUP($B38,IN_05_17!$B:$E,4,)</f>
        <v>310.40665205320892</v>
      </c>
      <c r="G38" s="13">
        <f>F38*E38</f>
        <v>119.50656104048544</v>
      </c>
      <c r="H38" s="8"/>
    </row>
    <row r="39" spans="1:8" s="2" customFormat="1" ht="13.5" customHeight="1">
      <c r="A39" s="27"/>
      <c r="B39" s="35" t="s">
        <v>1460</v>
      </c>
      <c r="C39" s="7"/>
      <c r="D39" s="8"/>
      <c r="E39" s="12"/>
      <c r="F39" s="22"/>
      <c r="G39" s="13"/>
      <c r="H39" s="8"/>
    </row>
    <row r="40" spans="1:8" s="2" customFormat="1" ht="13.5" customHeight="1">
      <c r="A40" s="27">
        <v>202</v>
      </c>
      <c r="B40" s="39" t="str">
        <f>VLOOKUP($A40,'PT ORGANISMOS'!$B$5:$H$1024,4,FALSE)</f>
        <v>mo.006</v>
      </c>
      <c r="C40" s="7" t="str">
        <f>VLOOKUP($A40,'PT ORGANISMOS'!$B$5:$H$1024,3,FALSE)</f>
        <v>Cuadrilla tipo UOCRA</v>
      </c>
      <c r="D40" s="8" t="str">
        <f>VLOOKUP($A40,'PT ORGANISMOS'!$B$5:$H$1024,7,FALSE)</f>
        <v>h</v>
      </c>
      <c r="E40" s="12">
        <v>13.64</v>
      </c>
      <c r="F40" s="22">
        <f>VLOOKUP($B40,IN_05_17!$B:$E,4,)</f>
        <v>125.92885000000004</v>
      </c>
      <c r="G40" s="13">
        <f>F40*E40</f>
        <v>1717.6695140000006</v>
      </c>
      <c r="H40" s="8"/>
    </row>
    <row r="41" spans="1:8" s="2" customFormat="1" ht="13.5" customHeight="1">
      <c r="A41" s="27"/>
      <c r="B41" s="35" t="s">
        <v>1461</v>
      </c>
      <c r="C41" s="7"/>
      <c r="D41" s="8"/>
      <c r="E41" s="12"/>
      <c r="F41" s="22"/>
      <c r="G41" s="13"/>
      <c r="H41" s="8"/>
    </row>
    <row r="42" spans="1:8" s="2" customFormat="1" ht="13.5" customHeight="1">
      <c r="A42" s="30">
        <v>83</v>
      </c>
      <c r="B42" s="40" t="str">
        <f>VLOOKUP($A42,'PT ORGANISMOS'!$B$5:$H$1024,4,FALSE)</f>
        <v>eq.020</v>
      </c>
      <c r="C42" s="14" t="str">
        <f>VLOOKUP($A42,'PT ORGANISMOS'!$B$5:$H$1024,3,FALSE)</f>
        <v>Mixer hormigón 5 m3</v>
      </c>
      <c r="D42" s="15" t="str">
        <f>VLOOKUP($A42,'PT ORGANISMOS'!$B$5:$H$1024,7,FALSE)</f>
        <v>h</v>
      </c>
      <c r="E42" s="72">
        <v>3.3999999999999998E-3</v>
      </c>
      <c r="F42" s="24">
        <f>VLOOKUP($B42,IN_05_17!$B:$E,4,)</f>
        <v>1479.2755694165371</v>
      </c>
      <c r="G42" s="17">
        <f>F42*E42</f>
        <v>5.0295369360162256</v>
      </c>
      <c r="H42" s="15"/>
    </row>
    <row r="45" spans="1:8" s="2" customFormat="1" ht="15.75">
      <c r="A45" s="50" t="s">
        <v>1500</v>
      </c>
      <c r="B45" s="42" t="s">
        <v>1509</v>
      </c>
      <c r="C45" s="11"/>
      <c r="D45" s="45" t="s">
        <v>1470</v>
      </c>
      <c r="E45" s="43" t="str">
        <f>A45</f>
        <v>0.18.15.F</v>
      </c>
      <c r="F45" s="45" t="s">
        <v>1477</v>
      </c>
      <c r="G45" s="44">
        <f>SUM(G47:G56)</f>
        <v>303.97723128346274</v>
      </c>
      <c r="H45" s="8" t="s">
        <v>3</v>
      </c>
    </row>
    <row r="46" spans="1:8" s="2" customFormat="1" ht="15">
      <c r="A46" s="28"/>
      <c r="B46" s="34" t="s">
        <v>1466</v>
      </c>
      <c r="C46" s="18"/>
      <c r="D46" s="19" t="s">
        <v>1471</v>
      </c>
      <c r="E46" s="19" t="s">
        <v>1467</v>
      </c>
      <c r="F46" s="20" t="s">
        <v>1468</v>
      </c>
      <c r="G46" s="20" t="s">
        <v>1469</v>
      </c>
      <c r="H46" s="18"/>
    </row>
    <row r="47" spans="1:8" s="2" customFormat="1" ht="13.5" customHeight="1">
      <c r="A47" s="29"/>
      <c r="B47" s="46" t="s">
        <v>1459</v>
      </c>
      <c r="C47" s="25"/>
      <c r="D47" s="41"/>
      <c r="E47" s="47"/>
      <c r="F47" s="48"/>
      <c r="G47" s="49"/>
      <c r="H47" s="41"/>
    </row>
    <row r="48" spans="1:8" s="2" customFormat="1" ht="13.5" customHeight="1">
      <c r="A48" s="27">
        <v>2</v>
      </c>
      <c r="B48" s="39" t="str">
        <f>VLOOKUP($A48,'PT ORGANISMOS'!$B$5:$H$1024,4,FALSE)</f>
        <v>ac.015</v>
      </c>
      <c r="C48" s="7" t="str">
        <f>VLOOKUP($A48,'PT ORGANISMOS'!$B$5:$H$1024,3,FALSE)</f>
        <v>Hierro mejorado de 10 mm.</v>
      </c>
      <c r="D48" s="8" t="str">
        <f>VLOOKUP($A48,'PT ORGANISMOS'!$B$5:$H$1024,7,FALSE)</f>
        <v>kg</v>
      </c>
      <c r="E48" s="12">
        <v>0.3</v>
      </c>
      <c r="F48" s="22">
        <f>VLOOKUP($B48,IN_05_17!$B:$E,4,)</f>
        <v>21.921920795949536</v>
      </c>
      <c r="G48" s="13">
        <f>F48*E48</f>
        <v>6.5765762387848605</v>
      </c>
      <c r="H48" s="8"/>
    </row>
    <row r="49" spans="1:8" s="2" customFormat="1" ht="13.5" customHeight="1">
      <c r="A49" s="27">
        <v>179</v>
      </c>
      <c r="B49" s="39" t="str">
        <f>VLOOKUP($A49,'PT ORGANISMOS'!$B$5:$H$1024,4,FALSE)</f>
        <v>li.004</v>
      </c>
      <c r="C49" s="7" t="str">
        <f>VLOOKUP($A49,'PT ORGANISMOS'!$B$5:$H$1024,3,FALSE)</f>
        <v>Cal hidratada en bolsa</v>
      </c>
      <c r="D49" s="8" t="str">
        <f>VLOOKUP($A49,'PT ORGANISMOS'!$B$5:$H$1024,7,FALSE)</f>
        <v>kg</v>
      </c>
      <c r="E49" s="12">
        <v>2.08</v>
      </c>
      <c r="F49" s="22">
        <f>VLOOKUP($B49,IN_05_17!$B:$E,4,)</f>
        <v>4.7017907148598219</v>
      </c>
      <c r="G49" s="13">
        <f>F49*E49</f>
        <v>9.7797246869084304</v>
      </c>
      <c r="H49" s="8"/>
    </row>
    <row r="50" spans="1:8" s="2" customFormat="1" ht="13.5" customHeight="1">
      <c r="A50" s="27">
        <v>181</v>
      </c>
      <c r="B50" s="39" t="str">
        <f>VLOOKUP($A50,'PT ORGANISMOS'!$B$5:$H$1024,4,FALSE)</f>
        <v>li.006</v>
      </c>
      <c r="C50" s="7" t="str">
        <f>VLOOKUP($A50,'PT ORGANISMOS'!$B$5:$H$1024,3,FALSE)</f>
        <v>Cemento Portland</v>
      </c>
      <c r="D50" s="8" t="str">
        <f>VLOOKUP($A50,'PT ORGANISMOS'!$B$5:$H$1024,7,FALSE)</f>
        <v>kg</v>
      </c>
      <c r="E50" s="12">
        <v>2.31</v>
      </c>
      <c r="F50" s="22">
        <f>VLOOKUP($B50,IN_05_17!$B:$E,4,)</f>
        <v>5.7139735354607444</v>
      </c>
      <c r="G50" s="13">
        <f>F50*E50</f>
        <v>13.19927886691432</v>
      </c>
      <c r="H50" s="8"/>
    </row>
    <row r="51" spans="1:8" s="2" customFormat="1" ht="13.5" customHeight="1">
      <c r="A51" s="27">
        <v>174</v>
      </c>
      <c r="B51" s="39" t="str">
        <f>VLOOKUP($A51,'PT ORGANISMOS'!$B$5:$H$1024,4,FALSE)</f>
        <v>la.006</v>
      </c>
      <c r="C51" s="7" t="str">
        <f>VLOOKUP($A51,'PT ORGANISMOS'!$B$5:$H$1024,3,FALSE)</f>
        <v>Ladrillo hueco 6T 8x18x30</v>
      </c>
      <c r="D51" s="8" t="str">
        <f>VLOOKUP($A51,'PT ORGANISMOS'!$B$5:$H$1024,7,FALSE)</f>
        <v>u</v>
      </c>
      <c r="E51" s="12">
        <v>17</v>
      </c>
      <c r="F51" s="22">
        <f>VLOOKUP($B51,IN_05_17!$B:$E,4,)</f>
        <v>7.669726732043932</v>
      </c>
      <c r="G51" s="13">
        <f>F51*E51</f>
        <v>130.38535444474684</v>
      </c>
      <c r="H51" s="8"/>
    </row>
    <row r="52" spans="1:8" s="2" customFormat="1" ht="13.5" customHeight="1">
      <c r="A52" s="27">
        <v>31</v>
      </c>
      <c r="B52" s="39" t="str">
        <f>VLOOKUP($A52,'PT ORGANISMOS'!$B$5:$H$1024,4,FALSE)</f>
        <v>ar.001</v>
      </c>
      <c r="C52" s="7" t="str">
        <f>VLOOKUP($A52,'PT ORGANISMOS'!$B$5:$H$1024,3,FALSE)</f>
        <v>Arena Gruesa</v>
      </c>
      <c r="D52" s="8" t="str">
        <f>VLOOKUP($A52,'PT ORGANISMOS'!$B$5:$H$1024,7,FALSE)</f>
        <v>m3</v>
      </c>
      <c r="E52" s="32">
        <v>1.2999999999999999E-2</v>
      </c>
      <c r="F52" s="22">
        <f>VLOOKUP($B52,IN_05_17!$B:$E,4,)</f>
        <v>310.40665205320892</v>
      </c>
      <c r="G52" s="13">
        <f>F52*E52</f>
        <v>4.0352864766917156</v>
      </c>
      <c r="H52" s="8"/>
    </row>
    <row r="53" spans="1:8" s="2" customFormat="1" ht="13.5" customHeight="1">
      <c r="A53" s="27"/>
      <c r="B53" s="35" t="s">
        <v>1460</v>
      </c>
      <c r="C53" s="7"/>
      <c r="D53" s="8"/>
      <c r="E53" s="12"/>
      <c r="F53" s="22"/>
      <c r="G53" s="13"/>
      <c r="H53" s="8"/>
    </row>
    <row r="54" spans="1:8" s="2" customFormat="1" ht="13.5" customHeight="1">
      <c r="A54" s="27">
        <v>202</v>
      </c>
      <c r="B54" s="39" t="str">
        <f>VLOOKUP($A54,'PT ORGANISMOS'!$B$5:$H$1024,4,FALSE)</f>
        <v>mo.006</v>
      </c>
      <c r="C54" s="7" t="str">
        <f>VLOOKUP($A54,'PT ORGANISMOS'!$B$5:$H$1024,3,FALSE)</f>
        <v>Cuadrilla tipo UOCRA</v>
      </c>
      <c r="D54" s="8" t="str">
        <f>VLOOKUP($A54,'PT ORGANISMOS'!$B$5:$H$1024,7,FALSE)</f>
        <v>h</v>
      </c>
      <c r="E54" s="12">
        <v>1.1000000000000001</v>
      </c>
      <c r="F54" s="22">
        <f>VLOOKUP($B54,IN_05_17!$B:$E,4,)</f>
        <v>125.92885000000004</v>
      </c>
      <c r="G54" s="13">
        <f>F54*E54</f>
        <v>138.52173500000006</v>
      </c>
      <c r="H54" s="8"/>
    </row>
    <row r="55" spans="1:8" s="2" customFormat="1" ht="13.5" customHeight="1">
      <c r="A55" s="27"/>
      <c r="B55" s="35" t="s">
        <v>1461</v>
      </c>
      <c r="C55" s="7"/>
      <c r="D55" s="8"/>
      <c r="E55" s="12"/>
      <c r="F55" s="22"/>
      <c r="G55" s="13"/>
      <c r="H55" s="8"/>
    </row>
    <row r="56" spans="1:8" s="2" customFormat="1" ht="13.5" customHeight="1">
      <c r="A56" s="30">
        <v>83</v>
      </c>
      <c r="B56" s="40" t="str">
        <f>VLOOKUP($A56,'PT ORGANISMOS'!$B$5:$H$1024,4,FALSE)</f>
        <v>eq.020</v>
      </c>
      <c r="C56" s="14" t="str">
        <f>VLOOKUP($A56,'PT ORGANISMOS'!$B$5:$H$1024,3,FALSE)</f>
        <v>Mixer hormigón 5 m3</v>
      </c>
      <c r="D56" s="15" t="str">
        <f>VLOOKUP($A56,'PT ORGANISMOS'!$B$5:$H$1024,7,FALSE)</f>
        <v>h</v>
      </c>
      <c r="E56" s="31">
        <v>1E-3</v>
      </c>
      <c r="F56" s="24">
        <f>VLOOKUP($B56,IN_05_17!$B:$E,4,)</f>
        <v>1479.2755694165371</v>
      </c>
      <c r="G56" s="17">
        <f>F56*E56</f>
        <v>1.4792755694165372</v>
      </c>
      <c r="H56" s="15"/>
    </row>
    <row r="59" spans="1:8" s="2" customFormat="1" ht="15.75">
      <c r="A59" s="50" t="s">
        <v>1501</v>
      </c>
      <c r="B59" s="42" t="s">
        <v>1510</v>
      </c>
      <c r="C59" s="11"/>
      <c r="D59" s="45" t="s">
        <v>1470</v>
      </c>
      <c r="E59" s="43" t="str">
        <f>A59</f>
        <v>0.18.16.F</v>
      </c>
      <c r="F59" s="45" t="s">
        <v>1477</v>
      </c>
      <c r="G59" s="44">
        <f>SUM(G61:G69)</f>
        <v>378.15112872345679</v>
      </c>
      <c r="H59" s="8" t="s">
        <v>3</v>
      </c>
    </row>
    <row r="60" spans="1:8" s="2" customFormat="1" ht="15">
      <c r="A60" s="28"/>
      <c r="B60" s="34" t="s">
        <v>1466</v>
      </c>
      <c r="C60" s="18"/>
      <c r="D60" s="19" t="s">
        <v>1471</v>
      </c>
      <c r="E60" s="19" t="s">
        <v>1467</v>
      </c>
      <c r="F60" s="20" t="s">
        <v>1468</v>
      </c>
      <c r="G60" s="20" t="s">
        <v>1469</v>
      </c>
      <c r="H60" s="18"/>
    </row>
    <row r="61" spans="1:8" s="2" customFormat="1" ht="13.5" customHeight="1">
      <c r="A61" s="29"/>
      <c r="B61" s="46" t="s">
        <v>1459</v>
      </c>
      <c r="C61" s="25"/>
      <c r="D61" s="41"/>
      <c r="E61" s="47"/>
      <c r="F61" s="48"/>
      <c r="G61" s="49"/>
      <c r="H61" s="41"/>
    </row>
    <row r="62" spans="1:8" s="2" customFormat="1" ht="13.5" customHeight="1">
      <c r="A62" s="27">
        <v>179</v>
      </c>
      <c r="B62" s="39" t="str">
        <f>VLOOKUP($A62,'PT ORGANISMOS'!$B$5:$H$1024,4,FALSE)</f>
        <v>li.004</v>
      </c>
      <c r="C62" s="7" t="str">
        <f>VLOOKUP($A62,'PT ORGANISMOS'!$B$5:$H$1024,3,FALSE)</f>
        <v>Cal hidratada en bolsa</v>
      </c>
      <c r="D62" s="8" t="str">
        <f>VLOOKUP($A62,'PT ORGANISMOS'!$B$5:$H$1024,7,FALSE)</f>
        <v>kg</v>
      </c>
      <c r="E62" s="12">
        <v>2.89</v>
      </c>
      <c r="F62" s="22">
        <f>VLOOKUP($B62,IN_05_17!$B:$E,4,)</f>
        <v>4.7017907148598219</v>
      </c>
      <c r="G62" s="13">
        <f>F62*E62</f>
        <v>13.588175165944886</v>
      </c>
      <c r="H62" s="8"/>
    </row>
    <row r="63" spans="1:8" s="2" customFormat="1" ht="13.5" customHeight="1">
      <c r="A63" s="27">
        <v>181</v>
      </c>
      <c r="B63" s="39" t="str">
        <f>VLOOKUP($A63,'PT ORGANISMOS'!$B$5:$H$1024,4,FALSE)</f>
        <v>li.006</v>
      </c>
      <c r="C63" s="7" t="str">
        <f>VLOOKUP($A63,'PT ORGANISMOS'!$B$5:$H$1024,3,FALSE)</f>
        <v>Cemento Portland</v>
      </c>
      <c r="D63" s="8" t="str">
        <f>VLOOKUP($A63,'PT ORGANISMOS'!$B$5:$H$1024,7,FALSE)</f>
        <v>kg</v>
      </c>
      <c r="E63" s="12">
        <v>3.3</v>
      </c>
      <c r="F63" s="22">
        <f>VLOOKUP($B63,IN_05_17!$B:$E,4,)</f>
        <v>5.7139735354607444</v>
      </c>
      <c r="G63" s="13">
        <f>F63*E63</f>
        <v>18.856112667020454</v>
      </c>
      <c r="H63" s="8"/>
    </row>
    <row r="64" spans="1:8" s="2" customFormat="1" ht="13.5" customHeight="1">
      <c r="A64" s="27">
        <v>173</v>
      </c>
      <c r="B64" s="39" t="str">
        <f>VLOOKUP($A64,'PT ORGANISMOS'!$B$5:$H$1024,4,FALSE)</f>
        <v>la.002</v>
      </c>
      <c r="C64" s="7" t="str">
        <f>VLOOKUP($A64,'PT ORGANISMOS'!$B$5:$H$1024,3,FALSE)</f>
        <v>Ladrillo hueco 8T 12x18x30</v>
      </c>
      <c r="D64" s="8" t="str">
        <f>VLOOKUP($A64,'PT ORGANISMOS'!$B$5:$H$1024,7,FALSE)</f>
        <v>u</v>
      </c>
      <c r="E64" s="12">
        <v>17</v>
      </c>
      <c r="F64" s="22">
        <f>VLOOKUP($B64,IN_05_17!$B:$E,4,)</f>
        <v>9.8580149204326837</v>
      </c>
      <c r="G64" s="13">
        <f>F64*E64</f>
        <v>167.58625364735562</v>
      </c>
      <c r="H64" s="8"/>
    </row>
    <row r="65" spans="1:8" s="2" customFormat="1" ht="13.5" customHeight="1">
      <c r="A65" s="27">
        <v>31</v>
      </c>
      <c r="B65" s="39" t="str">
        <f>VLOOKUP($A65,'PT ORGANISMOS'!$B$5:$H$1024,4,FALSE)</f>
        <v>ar.001</v>
      </c>
      <c r="C65" s="7" t="str">
        <f>VLOOKUP($A65,'PT ORGANISMOS'!$B$5:$H$1024,3,FALSE)</f>
        <v>Arena Gruesa</v>
      </c>
      <c r="D65" s="8" t="str">
        <f>VLOOKUP($A65,'PT ORGANISMOS'!$B$5:$H$1024,7,FALSE)</f>
        <v>m3</v>
      </c>
      <c r="E65" s="32">
        <v>1.9E-2</v>
      </c>
      <c r="F65" s="22">
        <f>VLOOKUP($B65,IN_05_17!$B:$E,4,)</f>
        <v>310.40665205320892</v>
      </c>
      <c r="G65" s="13">
        <f>F65*E65</f>
        <v>5.8977263890109697</v>
      </c>
      <c r="H65" s="8"/>
    </row>
    <row r="66" spans="1:8" s="2" customFormat="1" ht="13.5" customHeight="1">
      <c r="A66" s="27"/>
      <c r="B66" s="35" t="s">
        <v>1460</v>
      </c>
      <c r="C66" s="7"/>
      <c r="D66" s="8"/>
      <c r="E66" s="12"/>
      <c r="F66" s="22"/>
      <c r="G66" s="13"/>
      <c r="H66" s="8"/>
    </row>
    <row r="67" spans="1:8" s="2" customFormat="1" ht="13.5" customHeight="1">
      <c r="A67" s="27">
        <v>202</v>
      </c>
      <c r="B67" s="39" t="str">
        <f>VLOOKUP($A67,'PT ORGANISMOS'!$B$5:$H$1024,4,FALSE)</f>
        <v>mo.006</v>
      </c>
      <c r="C67" s="7" t="str">
        <f>VLOOKUP($A67,'PT ORGANISMOS'!$B$5:$H$1024,3,FALSE)</f>
        <v>Cuadrilla tipo UOCRA</v>
      </c>
      <c r="D67" s="8" t="str">
        <f>VLOOKUP($A67,'PT ORGANISMOS'!$B$5:$H$1024,7,FALSE)</f>
        <v>h</v>
      </c>
      <c r="E67" s="12">
        <v>1.35</v>
      </c>
      <c r="F67" s="22">
        <f>VLOOKUP($B67,IN_05_17!$B:$E,4,)</f>
        <v>125.92885000000004</v>
      </c>
      <c r="G67" s="13">
        <f>F67*E67</f>
        <v>170.00394750000007</v>
      </c>
      <c r="H67" s="8"/>
    </row>
    <row r="68" spans="1:8" s="2" customFormat="1" ht="13.5" customHeight="1">
      <c r="A68" s="27"/>
      <c r="B68" s="35" t="s">
        <v>1461</v>
      </c>
      <c r="C68" s="7"/>
      <c r="D68" s="8"/>
      <c r="E68" s="12"/>
      <c r="F68" s="22"/>
      <c r="G68" s="13"/>
      <c r="H68" s="8"/>
    </row>
    <row r="69" spans="1:8" s="2" customFormat="1" ht="13.5" customHeight="1">
      <c r="A69" s="30">
        <v>83</v>
      </c>
      <c r="B69" s="40" t="str">
        <f>VLOOKUP($A69,'PT ORGANISMOS'!$B$5:$H$1024,4,FALSE)</f>
        <v>eq.020</v>
      </c>
      <c r="C69" s="14" t="str">
        <f>VLOOKUP($A69,'PT ORGANISMOS'!$B$5:$H$1024,3,FALSE)</f>
        <v>Mixer hormigón 5 m3</v>
      </c>
      <c r="D69" s="15" t="str">
        <f>VLOOKUP($A69,'PT ORGANISMOS'!$B$5:$H$1024,7,FALSE)</f>
        <v>h</v>
      </c>
      <c r="E69" s="72">
        <v>1.5E-3</v>
      </c>
      <c r="F69" s="24">
        <f>VLOOKUP($B69,IN_05_17!$B:$E,4,)</f>
        <v>1479.2755694165371</v>
      </c>
      <c r="G69" s="17">
        <f>F69*E69</f>
        <v>2.2189133541248056</v>
      </c>
      <c r="H69" s="15"/>
    </row>
    <row r="72" spans="1:8" s="2" customFormat="1" ht="15.75">
      <c r="A72" s="50" t="s">
        <v>1502</v>
      </c>
      <c r="B72" s="42" t="s">
        <v>1511</v>
      </c>
      <c r="C72" s="11"/>
      <c r="D72" s="45" t="s">
        <v>1470</v>
      </c>
      <c r="E72" s="43" t="str">
        <f>A72</f>
        <v>0.18.17.F</v>
      </c>
      <c r="F72" s="45" t="s">
        <v>1477</v>
      </c>
      <c r="G72" s="44">
        <f>SUM(G74:G82)</f>
        <v>468.84485443496243</v>
      </c>
      <c r="H72" s="8" t="s">
        <v>3</v>
      </c>
    </row>
    <row r="73" spans="1:8" s="2" customFormat="1" ht="15">
      <c r="A73" s="28"/>
      <c r="B73" s="34" t="s">
        <v>1466</v>
      </c>
      <c r="C73" s="18"/>
      <c r="D73" s="19" t="s">
        <v>1471</v>
      </c>
      <c r="E73" s="19" t="s">
        <v>1467</v>
      </c>
      <c r="F73" s="20" t="s">
        <v>1468</v>
      </c>
      <c r="G73" s="20" t="s">
        <v>1469</v>
      </c>
      <c r="H73" s="18"/>
    </row>
    <row r="74" spans="1:8" s="2" customFormat="1" ht="13.5" customHeight="1">
      <c r="A74" s="29"/>
      <c r="B74" s="46" t="s">
        <v>1459</v>
      </c>
      <c r="C74" s="25"/>
      <c r="D74" s="41"/>
      <c r="E74" s="47"/>
      <c r="F74" s="48"/>
      <c r="G74" s="49"/>
      <c r="H74" s="41"/>
    </row>
    <row r="75" spans="1:8" s="2" customFormat="1" ht="13.5" customHeight="1">
      <c r="A75" s="27">
        <v>179</v>
      </c>
      <c r="B75" s="39" t="str">
        <f>VLOOKUP($A75,'PT ORGANISMOS'!$B$5:$H$1024,4,FALSE)</f>
        <v>li.004</v>
      </c>
      <c r="C75" s="7" t="str">
        <f>VLOOKUP($A75,'PT ORGANISMOS'!$B$5:$H$1024,3,FALSE)</f>
        <v>Cal hidratada en bolsa</v>
      </c>
      <c r="D75" s="8" t="str">
        <f>VLOOKUP($A75,'PT ORGANISMOS'!$B$5:$H$1024,7,FALSE)</f>
        <v>kg</v>
      </c>
      <c r="E75" s="12">
        <v>4.2</v>
      </c>
      <c r="F75" s="22">
        <f>VLOOKUP($B75,IN_05_17!$B:$E,4,)</f>
        <v>4.7017907148598219</v>
      </c>
      <c r="G75" s="13">
        <f>F75*E75</f>
        <v>19.747521002411254</v>
      </c>
      <c r="H75" s="8"/>
    </row>
    <row r="76" spans="1:8" s="2" customFormat="1" ht="13.5" customHeight="1">
      <c r="A76" s="27">
        <v>181</v>
      </c>
      <c r="B76" s="39" t="str">
        <f>VLOOKUP($A76,'PT ORGANISMOS'!$B$5:$H$1024,4,FALSE)</f>
        <v>li.006</v>
      </c>
      <c r="C76" s="7" t="str">
        <f>VLOOKUP($A76,'PT ORGANISMOS'!$B$5:$H$1024,3,FALSE)</f>
        <v>Cemento Portland</v>
      </c>
      <c r="D76" s="8" t="str">
        <f>VLOOKUP($A76,'PT ORGANISMOS'!$B$5:$H$1024,7,FALSE)</f>
        <v>kg</v>
      </c>
      <c r="E76" s="12">
        <v>2.4</v>
      </c>
      <c r="F76" s="22">
        <f>VLOOKUP($B76,IN_05_17!$B:$E,4,)</f>
        <v>5.7139735354607444</v>
      </c>
      <c r="G76" s="13">
        <f>F76*E76</f>
        <v>13.713536485105786</v>
      </c>
      <c r="H76" s="8"/>
    </row>
    <row r="77" spans="1:8" s="2" customFormat="1" ht="13.5" customHeight="1">
      <c r="A77" s="27">
        <v>175</v>
      </c>
      <c r="B77" s="39" t="str">
        <f>VLOOKUP($A77,'PT ORGANISMOS'!$B$5:$H$1024,4,FALSE)</f>
        <v>la.008</v>
      </c>
      <c r="C77" s="7" t="str">
        <f>VLOOKUP($A77,'PT ORGANISMOS'!$B$5:$H$1024,3,FALSE)</f>
        <v>Ladrillo hueco 9T 18x18x30</v>
      </c>
      <c r="D77" s="8" t="str">
        <f>VLOOKUP($A77,'PT ORGANISMOS'!$B$5:$H$1024,7,FALSE)</f>
        <v>u</v>
      </c>
      <c r="E77" s="12">
        <v>17</v>
      </c>
      <c r="F77" s="22">
        <f>VLOOKUP($B77,IN_05_17!$B:$E,4,)</f>
        <v>13.832411247245624</v>
      </c>
      <c r="G77" s="13">
        <f>F77*E77</f>
        <v>235.15099120317561</v>
      </c>
      <c r="H77" s="8"/>
    </row>
    <row r="78" spans="1:8" s="2" customFormat="1" ht="13.5" customHeight="1">
      <c r="A78" s="27">
        <v>31</v>
      </c>
      <c r="B78" s="39" t="str">
        <f>VLOOKUP($A78,'PT ORGANISMOS'!$B$5:$H$1024,4,FALSE)</f>
        <v>ar.001</v>
      </c>
      <c r="C78" s="7" t="str">
        <f>VLOOKUP($A78,'PT ORGANISMOS'!$B$5:$H$1024,3,FALSE)</f>
        <v>Arena Gruesa</v>
      </c>
      <c r="D78" s="8" t="str">
        <f>VLOOKUP($A78,'PT ORGANISMOS'!$B$5:$H$1024,7,FALSE)</f>
        <v>m3</v>
      </c>
      <c r="E78" s="32">
        <v>2.7E-2</v>
      </c>
      <c r="F78" s="22">
        <f>VLOOKUP($B78,IN_05_17!$B:$E,4,)</f>
        <v>310.40665205320892</v>
      </c>
      <c r="G78" s="13">
        <f>F78*E78</f>
        <v>8.3809796054366412</v>
      </c>
      <c r="H78" s="8"/>
    </row>
    <row r="79" spans="1:8" s="2" customFormat="1" ht="13.5" customHeight="1">
      <c r="A79" s="27"/>
      <c r="B79" s="35" t="s">
        <v>1460</v>
      </c>
      <c r="C79" s="7"/>
      <c r="D79" s="8"/>
      <c r="E79" s="12"/>
      <c r="F79" s="22"/>
      <c r="G79" s="13"/>
      <c r="H79" s="8"/>
    </row>
    <row r="80" spans="1:8" s="2" customFormat="1" ht="13.5" customHeight="1">
      <c r="A80" s="27">
        <v>202</v>
      </c>
      <c r="B80" s="39" t="str">
        <f>VLOOKUP($A80,'PT ORGANISMOS'!$B$5:$H$1024,4,FALSE)</f>
        <v>mo.006</v>
      </c>
      <c r="C80" s="7" t="str">
        <f>VLOOKUP($A80,'PT ORGANISMOS'!$B$5:$H$1024,3,FALSE)</f>
        <v>Cuadrilla tipo UOCRA</v>
      </c>
      <c r="D80" s="8" t="str">
        <f>VLOOKUP($A80,'PT ORGANISMOS'!$B$5:$H$1024,7,FALSE)</f>
        <v>h</v>
      </c>
      <c r="E80" s="12">
        <v>1.5</v>
      </c>
      <c r="F80" s="22">
        <f>VLOOKUP($B80,IN_05_17!$B:$E,4,)</f>
        <v>125.92885000000004</v>
      </c>
      <c r="G80" s="13">
        <f>F80*E80</f>
        <v>188.89327500000007</v>
      </c>
      <c r="H80" s="8"/>
    </row>
    <row r="81" spans="1:8" s="2" customFormat="1" ht="13.5" customHeight="1">
      <c r="A81" s="27"/>
      <c r="B81" s="35" t="s">
        <v>1461</v>
      </c>
      <c r="C81" s="7"/>
      <c r="D81" s="8"/>
      <c r="E81" s="12"/>
      <c r="F81" s="22"/>
      <c r="G81" s="13"/>
      <c r="H81" s="8"/>
    </row>
    <row r="82" spans="1:8" s="2" customFormat="1" ht="13.5" customHeight="1">
      <c r="A82" s="30">
        <v>83</v>
      </c>
      <c r="B82" s="40" t="str">
        <f>VLOOKUP($A82,'PT ORGANISMOS'!$B$5:$H$1024,4,FALSE)</f>
        <v>eq.020</v>
      </c>
      <c r="C82" s="14" t="str">
        <f>VLOOKUP($A82,'PT ORGANISMOS'!$B$5:$H$1024,3,FALSE)</f>
        <v>Mixer hormigón 5 m3</v>
      </c>
      <c r="D82" s="15" t="str">
        <f>VLOOKUP($A82,'PT ORGANISMOS'!$B$5:$H$1024,7,FALSE)</f>
        <v>h</v>
      </c>
      <c r="E82" s="31">
        <v>2E-3</v>
      </c>
      <c r="F82" s="24">
        <f>VLOOKUP($B82,IN_05_17!$B:$E,4,)</f>
        <v>1479.2755694165371</v>
      </c>
      <c r="G82" s="17">
        <f>F82*E82</f>
        <v>2.9585511388330743</v>
      </c>
      <c r="H82" s="15"/>
    </row>
    <row r="85" spans="1:8" s="2" customFormat="1" ht="15.75">
      <c r="A85" s="50" t="s">
        <v>1503</v>
      </c>
      <c r="B85" s="42" t="s">
        <v>1512</v>
      </c>
      <c r="C85" s="11"/>
      <c r="D85" s="45" t="s">
        <v>1470</v>
      </c>
      <c r="E85" s="43" t="str">
        <f>A85</f>
        <v>0.18.18.F</v>
      </c>
      <c r="F85" s="45" t="s">
        <v>1477</v>
      </c>
      <c r="G85" s="44">
        <f>SUM(G87:G95)</f>
        <v>403.11052438881165</v>
      </c>
      <c r="H85" s="8" t="s">
        <v>3</v>
      </c>
    </row>
    <row r="86" spans="1:8" s="2" customFormat="1" ht="15">
      <c r="A86" s="28"/>
      <c r="B86" s="34" t="s">
        <v>1466</v>
      </c>
      <c r="C86" s="18"/>
      <c r="D86" s="19" t="s">
        <v>1471</v>
      </c>
      <c r="E86" s="19" t="s">
        <v>1467</v>
      </c>
      <c r="F86" s="20" t="s">
        <v>1468</v>
      </c>
      <c r="G86" s="20" t="s">
        <v>1469</v>
      </c>
      <c r="H86" s="18"/>
    </row>
    <row r="87" spans="1:8" s="2" customFormat="1" ht="13.5" customHeight="1">
      <c r="A87" s="29"/>
      <c r="B87" s="46" t="s">
        <v>1459</v>
      </c>
      <c r="C87" s="25"/>
      <c r="D87" s="41"/>
      <c r="E87" s="47"/>
      <c r="F87" s="48"/>
      <c r="G87" s="49"/>
      <c r="H87" s="41"/>
    </row>
    <row r="88" spans="1:8" s="2" customFormat="1" ht="13.5" customHeight="1">
      <c r="A88" s="27">
        <v>179</v>
      </c>
      <c r="B88" s="39" t="str">
        <f>VLOOKUP($A88,'PT ORGANISMOS'!$B$5:$H$1024,4,FALSE)</f>
        <v>li.004</v>
      </c>
      <c r="C88" s="7" t="str">
        <f>VLOOKUP($A88,'PT ORGANISMOS'!$B$5:$H$1024,3,FALSE)</f>
        <v>Cal hidratada en bolsa</v>
      </c>
      <c r="D88" s="8" t="str">
        <f>VLOOKUP($A88,'PT ORGANISMOS'!$B$5:$H$1024,7,FALSE)</f>
        <v>kg</v>
      </c>
      <c r="E88" s="12">
        <v>4.2</v>
      </c>
      <c r="F88" s="22">
        <f>VLOOKUP($B88,IN_05_17!$B:$E,4,)</f>
        <v>4.7017907148598219</v>
      </c>
      <c r="G88" s="13">
        <f>F88*E88</f>
        <v>19.747521002411254</v>
      </c>
      <c r="H88" s="8"/>
    </row>
    <row r="89" spans="1:8" s="2" customFormat="1" ht="13.5" customHeight="1">
      <c r="A89" s="27">
        <v>181</v>
      </c>
      <c r="B89" s="39" t="str">
        <f>VLOOKUP($A89,'PT ORGANISMOS'!$B$5:$H$1024,4,FALSE)</f>
        <v>li.006</v>
      </c>
      <c r="C89" s="7" t="str">
        <f>VLOOKUP($A89,'PT ORGANISMOS'!$B$5:$H$1024,3,FALSE)</f>
        <v>Cemento Portland</v>
      </c>
      <c r="D89" s="8" t="str">
        <f>VLOOKUP($A89,'PT ORGANISMOS'!$B$5:$H$1024,7,FALSE)</f>
        <v>kg</v>
      </c>
      <c r="E89" s="12">
        <v>2.4</v>
      </c>
      <c r="F89" s="22">
        <f>VLOOKUP($B89,IN_05_17!$B:$E,4,)</f>
        <v>5.7139735354607444</v>
      </c>
      <c r="G89" s="13">
        <f>F89*E89</f>
        <v>13.713536485105786</v>
      </c>
      <c r="H89" s="8"/>
    </row>
    <row r="90" spans="1:8" s="2" customFormat="1" ht="13.5" customHeight="1">
      <c r="A90" s="27">
        <v>176</v>
      </c>
      <c r="B90" s="39" t="str">
        <f>VLOOKUP($A90,'PT ORGANISMOS'!$B$5:$H$1024,4,FALSE)</f>
        <v>la.009</v>
      </c>
      <c r="C90" s="7" t="str">
        <f>VLOOKUP($A90,'PT ORGANISMOS'!$B$5:$H$1024,3,FALSE)</f>
        <v>ladrillo hueco portante 18x 18x 30</v>
      </c>
      <c r="D90" s="8" t="str">
        <f>VLOOKUP($A90,'PT ORGANISMOS'!$B$5:$H$1024,7,FALSE)</f>
        <v>u</v>
      </c>
      <c r="E90" s="12">
        <v>12</v>
      </c>
      <c r="F90" s="22">
        <f>VLOOKUP($B90,IN_05_17!$B:$E,4,)</f>
        <v>14.118055096418733</v>
      </c>
      <c r="G90" s="13">
        <f>F90*E90</f>
        <v>169.41666115702481</v>
      </c>
      <c r="H90" s="8"/>
    </row>
    <row r="91" spans="1:8" s="2" customFormat="1" ht="13.5" customHeight="1">
      <c r="A91" s="27">
        <v>31</v>
      </c>
      <c r="B91" s="39" t="str">
        <f>VLOOKUP($A91,'PT ORGANISMOS'!$B$5:$H$1024,4,FALSE)</f>
        <v>ar.001</v>
      </c>
      <c r="C91" s="7" t="str">
        <f>VLOOKUP($A91,'PT ORGANISMOS'!$B$5:$H$1024,3,FALSE)</f>
        <v>Arena Gruesa</v>
      </c>
      <c r="D91" s="8" t="str">
        <f>VLOOKUP($A91,'PT ORGANISMOS'!$B$5:$H$1024,7,FALSE)</f>
        <v>m3</v>
      </c>
      <c r="E91" s="32">
        <v>2.7E-2</v>
      </c>
      <c r="F91" s="22">
        <f>VLOOKUP($B91,IN_05_17!$B:$E,4,)</f>
        <v>310.40665205320892</v>
      </c>
      <c r="G91" s="13">
        <f>F91*E91</f>
        <v>8.3809796054366412</v>
      </c>
      <c r="H91" s="8"/>
    </row>
    <row r="92" spans="1:8" s="2" customFormat="1" ht="13.5" customHeight="1">
      <c r="A92" s="27"/>
      <c r="B92" s="35" t="s">
        <v>1460</v>
      </c>
      <c r="C92" s="7"/>
      <c r="D92" s="8"/>
      <c r="E92" s="12"/>
      <c r="F92" s="22"/>
      <c r="G92" s="13"/>
      <c r="H92" s="8"/>
    </row>
    <row r="93" spans="1:8" s="2" customFormat="1" ht="13.5" customHeight="1">
      <c r="A93" s="27">
        <v>202</v>
      </c>
      <c r="B93" s="39" t="str">
        <f>VLOOKUP($A93,'PT ORGANISMOS'!$B$5:$H$1024,4,FALSE)</f>
        <v>mo.006</v>
      </c>
      <c r="C93" s="7" t="str">
        <f>VLOOKUP($A93,'PT ORGANISMOS'!$B$5:$H$1024,3,FALSE)</f>
        <v>Cuadrilla tipo UOCRA</v>
      </c>
      <c r="D93" s="8" t="str">
        <f>VLOOKUP($A93,'PT ORGANISMOS'!$B$5:$H$1024,7,FALSE)</f>
        <v>h</v>
      </c>
      <c r="E93" s="12">
        <v>1.5</v>
      </c>
      <c r="F93" s="22">
        <f>VLOOKUP($B93,IN_05_17!$B:$E,4,)</f>
        <v>125.92885000000004</v>
      </c>
      <c r="G93" s="13">
        <f>F93*E93</f>
        <v>188.89327500000007</v>
      </c>
      <c r="H93" s="8"/>
    </row>
    <row r="94" spans="1:8" s="2" customFormat="1" ht="13.5" customHeight="1">
      <c r="A94" s="27"/>
      <c r="B94" s="35" t="s">
        <v>1461</v>
      </c>
      <c r="C94" s="7"/>
      <c r="D94" s="8"/>
      <c r="E94" s="12"/>
      <c r="F94" s="22"/>
      <c r="G94" s="13"/>
      <c r="H94" s="8"/>
    </row>
    <row r="95" spans="1:8" s="2" customFormat="1" ht="13.5" customHeight="1">
      <c r="A95" s="30">
        <v>83</v>
      </c>
      <c r="B95" s="40" t="str">
        <f>VLOOKUP($A95,'PT ORGANISMOS'!$B$5:$H$1024,4,FALSE)</f>
        <v>eq.020</v>
      </c>
      <c r="C95" s="14" t="str">
        <f>VLOOKUP($A95,'PT ORGANISMOS'!$B$5:$H$1024,3,FALSE)</f>
        <v>Mixer hormigón 5 m3</v>
      </c>
      <c r="D95" s="15" t="str">
        <f>VLOOKUP($A95,'PT ORGANISMOS'!$B$5:$H$1024,7,FALSE)</f>
        <v>h</v>
      </c>
      <c r="E95" s="31">
        <v>2E-3</v>
      </c>
      <c r="F95" s="24">
        <f>VLOOKUP($B95,IN_05_17!$B:$E,4,)</f>
        <v>1479.2755694165371</v>
      </c>
      <c r="G95" s="17">
        <f>F95*E95</f>
        <v>2.9585511388330743</v>
      </c>
      <c r="H95" s="15"/>
    </row>
    <row r="98" spans="1:8" s="2" customFormat="1" ht="15.75">
      <c r="A98" s="235" t="s">
        <v>2427</v>
      </c>
      <c r="B98" s="42" t="s">
        <v>1513</v>
      </c>
      <c r="C98" s="11"/>
      <c r="D98" s="45" t="s">
        <v>1470</v>
      </c>
      <c r="E98" s="43" t="str">
        <f>A98</f>
        <v>0.18.25.F</v>
      </c>
      <c r="F98" s="45" t="s">
        <v>1477</v>
      </c>
      <c r="G98" s="44">
        <f>SUM(G100:G108)</f>
        <v>582.67226968412206</v>
      </c>
      <c r="H98" s="8" t="s">
        <v>3</v>
      </c>
    </row>
    <row r="99" spans="1:8" s="2" customFormat="1" ht="15">
      <c r="A99" s="28"/>
      <c r="B99" s="34" t="s">
        <v>1466</v>
      </c>
      <c r="C99" s="18"/>
      <c r="D99" s="19" t="s">
        <v>1471</v>
      </c>
      <c r="E99" s="19" t="s">
        <v>1467</v>
      </c>
      <c r="F99" s="20" t="s">
        <v>1468</v>
      </c>
      <c r="G99" s="20" t="s">
        <v>1469</v>
      </c>
      <c r="H99" s="18"/>
    </row>
    <row r="100" spans="1:8" s="2" customFormat="1" ht="13.5" customHeight="1">
      <c r="A100" s="29"/>
      <c r="B100" s="46" t="s">
        <v>1459</v>
      </c>
      <c r="C100" s="25"/>
      <c r="D100" s="41"/>
      <c r="E100" s="47"/>
      <c r="F100" s="48"/>
      <c r="G100" s="49"/>
      <c r="H100" s="41"/>
    </row>
    <row r="101" spans="1:8" s="2" customFormat="1" ht="13.5" customHeight="1">
      <c r="A101" s="27">
        <v>179</v>
      </c>
      <c r="B101" s="39" t="str">
        <f>VLOOKUP($A101,'PT ORGANISMOS'!$B$5:$H$1024,4,FALSE)</f>
        <v>li.004</v>
      </c>
      <c r="C101" s="7" t="str">
        <f>VLOOKUP($A101,'PT ORGANISMOS'!$B$5:$H$1024,3,FALSE)</f>
        <v>Cal hidratada en bolsa</v>
      </c>
      <c r="D101" s="8" t="str">
        <f>VLOOKUP($A101,'PT ORGANISMOS'!$B$5:$H$1024,7,FALSE)</f>
        <v>kg</v>
      </c>
      <c r="E101" s="32">
        <v>2.0150000000000001</v>
      </c>
      <c r="F101" s="22">
        <f>VLOOKUP($B101,IN_05_17!$B:$E,4,)</f>
        <v>4.7017907148598219</v>
      </c>
      <c r="G101" s="13">
        <f>F101*E101</f>
        <v>9.4741082904425422</v>
      </c>
      <c r="H101" s="8"/>
    </row>
    <row r="102" spans="1:8" s="2" customFormat="1" ht="13.5" customHeight="1">
      <c r="A102" s="27">
        <v>181</v>
      </c>
      <c r="B102" s="39" t="str">
        <f>VLOOKUP($A102,'PT ORGANISMOS'!$B$5:$H$1024,4,FALSE)</f>
        <v>li.006</v>
      </c>
      <c r="C102" s="7" t="str">
        <f>VLOOKUP($A102,'PT ORGANISMOS'!$B$5:$H$1024,3,FALSE)</f>
        <v>Cemento Portland</v>
      </c>
      <c r="D102" s="8" t="str">
        <f>VLOOKUP($A102,'PT ORGANISMOS'!$B$5:$H$1024,7,FALSE)</f>
        <v>kg</v>
      </c>
      <c r="E102" s="32">
        <v>2.3180000000000001</v>
      </c>
      <c r="F102" s="22">
        <f>VLOOKUP($B102,IN_05_17!$B:$E,4,)</f>
        <v>5.7139735354607444</v>
      </c>
      <c r="G102" s="13">
        <f>F102*E102</f>
        <v>13.244990655198006</v>
      </c>
      <c r="H102" s="8"/>
    </row>
    <row r="103" spans="1:8" s="2" customFormat="1" ht="13.5" customHeight="1">
      <c r="A103" s="27">
        <v>42</v>
      </c>
      <c r="B103" s="39" t="str">
        <f>VLOOKUP($A103,'PT ORGANISMOS'!$B$5:$H$1024,4,FALSE)</f>
        <v>bl.002</v>
      </c>
      <c r="C103" s="7" t="str">
        <f>VLOOKUP($A103,'PT ORGANISMOS'!$B$5:$H$1024,3,FALSE)</f>
        <v>Bloque de H° de 19 x 19 x 39 BR3</v>
      </c>
      <c r="D103" s="8" t="str">
        <f>VLOOKUP($A103,'PT ORGANISMOS'!$B$5:$H$1024,7,FALSE)</f>
        <v>u</v>
      </c>
      <c r="E103" s="12">
        <v>13</v>
      </c>
      <c r="F103" s="22">
        <f>VLOOKUP($B103,IN_05_17!$B:$E,4,)</f>
        <v>26.037971802462316</v>
      </c>
      <c r="G103" s="13">
        <f>F103*E103</f>
        <v>338.49363343201009</v>
      </c>
      <c r="H103" s="8"/>
    </row>
    <row r="104" spans="1:8" s="2" customFormat="1" ht="13.5" customHeight="1">
      <c r="A104" s="27">
        <v>31</v>
      </c>
      <c r="B104" s="39" t="str">
        <f>VLOOKUP($A104,'PT ORGANISMOS'!$B$5:$H$1024,4,FALSE)</f>
        <v>ar.001</v>
      </c>
      <c r="C104" s="7" t="str">
        <f>VLOOKUP($A104,'PT ORGANISMOS'!$B$5:$H$1024,3,FALSE)</f>
        <v>Arena Gruesa</v>
      </c>
      <c r="D104" s="8" t="str">
        <f>VLOOKUP($A104,'PT ORGANISMOS'!$B$5:$H$1024,7,FALSE)</f>
        <v>m3</v>
      </c>
      <c r="E104" s="32">
        <v>1.2999999999999999E-2</v>
      </c>
      <c r="F104" s="22">
        <f>VLOOKUP($B104,IN_05_17!$B:$E,4,)</f>
        <v>310.40665205320892</v>
      </c>
      <c r="G104" s="13">
        <f>F104*E104</f>
        <v>4.0352864766917156</v>
      </c>
      <c r="H104" s="8"/>
    </row>
    <row r="105" spans="1:8" s="2" customFormat="1" ht="13.5" customHeight="1">
      <c r="A105" s="27"/>
      <c r="B105" s="35" t="s">
        <v>1460</v>
      </c>
      <c r="C105" s="7"/>
      <c r="D105" s="8"/>
      <c r="E105" s="12"/>
      <c r="F105" s="22"/>
      <c r="G105" s="13"/>
      <c r="H105" s="8"/>
    </row>
    <row r="106" spans="1:8" s="2" customFormat="1" ht="13.5" customHeight="1">
      <c r="A106" s="27">
        <v>202</v>
      </c>
      <c r="B106" s="39" t="str">
        <f>VLOOKUP($A106,'PT ORGANISMOS'!$B$5:$H$1024,4,FALSE)</f>
        <v>mo.006</v>
      </c>
      <c r="C106" s="7" t="str">
        <f>VLOOKUP($A106,'PT ORGANISMOS'!$B$5:$H$1024,3,FALSE)</f>
        <v>Cuadrilla tipo UOCRA</v>
      </c>
      <c r="D106" s="8" t="str">
        <f>VLOOKUP($A106,'PT ORGANISMOS'!$B$5:$H$1024,7,FALSE)</f>
        <v>h</v>
      </c>
      <c r="E106" s="12">
        <v>1.4</v>
      </c>
      <c r="F106" s="22">
        <f>VLOOKUP($B106,IN_05_17!$B:$E,4,)</f>
        <v>125.92885000000004</v>
      </c>
      <c r="G106" s="13">
        <f>F106*E106</f>
        <v>176.30039000000005</v>
      </c>
      <c r="H106" s="8"/>
    </row>
    <row r="107" spans="1:8" s="2" customFormat="1" ht="13.5" customHeight="1">
      <c r="A107" s="27"/>
      <c r="B107" s="35" t="s">
        <v>1461</v>
      </c>
      <c r="C107" s="7"/>
      <c r="D107" s="8"/>
      <c r="E107" s="12"/>
      <c r="F107" s="22"/>
      <c r="G107" s="13"/>
      <c r="H107" s="8"/>
    </row>
    <row r="108" spans="1:8" s="2" customFormat="1" ht="13.5" customHeight="1">
      <c r="A108" s="30">
        <v>83</v>
      </c>
      <c r="B108" s="40" t="str">
        <f>VLOOKUP($A108,'PT ORGANISMOS'!$B$5:$H$1024,4,FALSE)</f>
        <v>eq.020</v>
      </c>
      <c r="C108" s="14" t="str">
        <f>VLOOKUP($A108,'PT ORGANISMOS'!$B$5:$H$1024,3,FALSE)</f>
        <v>Mixer hormigón 5 m3</v>
      </c>
      <c r="D108" s="15" t="str">
        <f>VLOOKUP($A108,'PT ORGANISMOS'!$B$5:$H$1024,7,FALSE)</f>
        <v>h</v>
      </c>
      <c r="E108" s="72">
        <v>2.7799999999999998E-2</v>
      </c>
      <c r="F108" s="24">
        <f>VLOOKUP($B108,IN_05_17!$B:$E,4,)</f>
        <v>1479.2755694165371</v>
      </c>
      <c r="G108" s="17">
        <f>F108*E108</f>
        <v>41.12386082977973</v>
      </c>
      <c r="H108" s="15"/>
    </row>
    <row r="111" spans="1:8" s="2" customFormat="1" ht="15.75">
      <c r="A111" s="50" t="s">
        <v>1504</v>
      </c>
      <c r="B111" s="42" t="s">
        <v>1514</v>
      </c>
      <c r="C111" s="11"/>
      <c r="D111" s="45" t="s">
        <v>1470</v>
      </c>
      <c r="E111" s="43" t="str">
        <f>A111</f>
        <v>0.18.26.F</v>
      </c>
      <c r="F111" s="45" t="s">
        <v>1477</v>
      </c>
      <c r="G111" s="44">
        <f>SUM(G113:G122)</f>
        <v>4506.834008163295</v>
      </c>
      <c r="H111" s="8" t="s">
        <v>1</v>
      </c>
    </row>
    <row r="112" spans="1:8" s="2" customFormat="1" ht="15">
      <c r="A112" s="28"/>
      <c r="B112" s="34" t="s">
        <v>1466</v>
      </c>
      <c r="C112" s="18"/>
      <c r="D112" s="19" t="s">
        <v>1471</v>
      </c>
      <c r="E112" s="19" t="s">
        <v>1467</v>
      </c>
      <c r="F112" s="20" t="s">
        <v>1468</v>
      </c>
      <c r="G112" s="20" t="s">
        <v>1469</v>
      </c>
      <c r="H112" s="18"/>
    </row>
    <row r="113" spans="1:8" s="2" customFormat="1" ht="13.5" customHeight="1">
      <c r="A113" s="29"/>
      <c r="B113" s="46" t="s">
        <v>1459</v>
      </c>
      <c r="C113" s="25"/>
      <c r="D113" s="41"/>
      <c r="E113" s="47"/>
      <c r="F113" s="48"/>
      <c r="G113" s="49"/>
      <c r="H113" s="41"/>
    </row>
    <row r="114" spans="1:8" s="2" customFormat="1" ht="13.5" customHeight="1">
      <c r="A114" s="27">
        <v>179</v>
      </c>
      <c r="B114" s="39" t="str">
        <f>VLOOKUP($A114,'PT ORGANISMOS'!$B$5:$H$1024,4,FALSE)</f>
        <v>li.004</v>
      </c>
      <c r="C114" s="7" t="str">
        <f>VLOOKUP($A114,'PT ORGANISMOS'!$B$5:$H$1024,3,FALSE)</f>
        <v>Cal hidratada en bolsa</v>
      </c>
      <c r="D114" s="8" t="str">
        <f>VLOOKUP($A114,'PT ORGANISMOS'!$B$5:$H$1024,7,FALSE)</f>
        <v>kg</v>
      </c>
      <c r="E114" s="12">
        <v>57.6</v>
      </c>
      <c r="F114" s="22">
        <f>VLOOKUP($B114,IN_05_17!$B:$E,4,)</f>
        <v>4.7017907148598219</v>
      </c>
      <c r="G114" s="13">
        <f>F114*E114</f>
        <v>270.82314517592573</v>
      </c>
      <c r="H114" s="8"/>
    </row>
    <row r="115" spans="1:8" s="2" customFormat="1" ht="13.5" customHeight="1">
      <c r="A115" s="27">
        <v>181</v>
      </c>
      <c r="B115" s="39" t="str">
        <f>VLOOKUP($A115,'PT ORGANISMOS'!$B$5:$H$1024,4,FALSE)</f>
        <v>li.006</v>
      </c>
      <c r="C115" s="7" t="str">
        <f>VLOOKUP($A115,'PT ORGANISMOS'!$B$5:$H$1024,3,FALSE)</f>
        <v>Cemento Portland</v>
      </c>
      <c r="D115" s="8" t="str">
        <f>VLOOKUP($A115,'PT ORGANISMOS'!$B$5:$H$1024,7,FALSE)</f>
        <v>kg</v>
      </c>
      <c r="E115" s="12">
        <v>59.2</v>
      </c>
      <c r="F115" s="22">
        <f>VLOOKUP($B115,IN_05_17!$B:$E,4,)</f>
        <v>5.7139735354607444</v>
      </c>
      <c r="G115" s="13">
        <f>F115*E115</f>
        <v>338.26723329927609</v>
      </c>
      <c r="H115" s="8"/>
    </row>
    <row r="116" spans="1:8" s="2" customFormat="1" ht="13.5" customHeight="1">
      <c r="A116" s="27">
        <v>2</v>
      </c>
      <c r="B116" s="39" t="str">
        <f>VLOOKUP($A116,'PT ORGANISMOS'!$B$5:$H$1024,4,FALSE)</f>
        <v>ac.015</v>
      </c>
      <c r="C116" s="7" t="str">
        <f>VLOOKUP($A116,'PT ORGANISMOS'!$B$5:$H$1024,3,FALSE)</f>
        <v>Hierro mejorado de 10 mm.</v>
      </c>
      <c r="D116" s="8" t="str">
        <f>VLOOKUP($A116,'PT ORGANISMOS'!$B$5:$H$1024,7,FALSE)</f>
        <v>kg</v>
      </c>
      <c r="E116" s="12">
        <v>2.2000000000000002</v>
      </c>
      <c r="F116" s="22">
        <f>VLOOKUP($B116,IN_05_17!$B:$E,4,)</f>
        <v>21.921920795949536</v>
      </c>
      <c r="G116" s="13">
        <f>F116*E116</f>
        <v>48.228225751088985</v>
      </c>
      <c r="H116" s="8"/>
    </row>
    <row r="117" spans="1:8" s="2" customFormat="1" ht="13.5" customHeight="1">
      <c r="A117" s="27">
        <v>172</v>
      </c>
      <c r="B117" s="39" t="str">
        <f>VLOOKUP($A117,'PT ORGANISMOS'!$B$5:$H$1024,4,FALSE)</f>
        <v>la.001</v>
      </c>
      <c r="C117" s="7" t="str">
        <f>VLOOKUP($A117,'PT ORGANISMOS'!$B$5:$H$1024,3,FALSE)</f>
        <v>Ladrillo común de 1ra.calidad</v>
      </c>
      <c r="D117" s="8" t="str">
        <f>VLOOKUP($A117,'PT ORGANISMOS'!$B$5:$H$1024,7,FALSE)</f>
        <v>mil</v>
      </c>
      <c r="E117" s="32">
        <v>0.4</v>
      </c>
      <c r="F117" s="22">
        <f>VLOOKUP($B117,IN_05_17!$B:$E,4,)</f>
        <v>4388.6302299012541</v>
      </c>
      <c r="G117" s="13">
        <f>F117*E117</f>
        <v>1755.4520919605018</v>
      </c>
      <c r="H117" s="8"/>
    </row>
    <row r="118" spans="1:8" s="2" customFormat="1" ht="13.5" customHeight="1">
      <c r="A118" s="27">
        <v>31</v>
      </c>
      <c r="B118" s="39" t="str">
        <f>VLOOKUP($A118,'PT ORGANISMOS'!$B$5:$H$1024,4,FALSE)</f>
        <v>ar.001</v>
      </c>
      <c r="C118" s="7" t="str">
        <f>VLOOKUP($A118,'PT ORGANISMOS'!$B$5:$H$1024,3,FALSE)</f>
        <v>Arena Gruesa</v>
      </c>
      <c r="D118" s="8" t="str">
        <f>VLOOKUP($A118,'PT ORGANISMOS'!$B$5:$H$1024,7,FALSE)</f>
        <v>m3</v>
      </c>
      <c r="E118" s="32">
        <v>0.38500000000000001</v>
      </c>
      <c r="F118" s="22">
        <f>VLOOKUP($B118,IN_05_17!$B:$E,4,)</f>
        <v>310.40665205320892</v>
      </c>
      <c r="G118" s="13">
        <f>F118*E118</f>
        <v>119.50656104048544</v>
      </c>
      <c r="H118" s="8"/>
    </row>
    <row r="119" spans="1:8" s="2" customFormat="1" ht="13.5" customHeight="1">
      <c r="A119" s="27"/>
      <c r="B119" s="35" t="s">
        <v>1460</v>
      </c>
      <c r="C119" s="7"/>
      <c r="D119" s="8"/>
      <c r="E119" s="12"/>
      <c r="F119" s="22"/>
      <c r="G119" s="13"/>
      <c r="H119" s="8"/>
    </row>
    <row r="120" spans="1:8" s="2" customFormat="1" ht="13.5" customHeight="1">
      <c r="A120" s="27">
        <v>202</v>
      </c>
      <c r="B120" s="39" t="str">
        <f>VLOOKUP($A120,'PT ORGANISMOS'!$B$5:$H$1024,4,FALSE)</f>
        <v>mo.006</v>
      </c>
      <c r="C120" s="7" t="str">
        <f>VLOOKUP($A120,'PT ORGANISMOS'!$B$5:$H$1024,3,FALSE)</f>
        <v>Cuadrilla tipo UOCRA</v>
      </c>
      <c r="D120" s="8" t="str">
        <f>VLOOKUP($A120,'PT ORGANISMOS'!$B$5:$H$1024,7,FALSE)</f>
        <v>h</v>
      </c>
      <c r="E120" s="12">
        <v>15.64</v>
      </c>
      <c r="F120" s="22">
        <f>VLOOKUP($B120,IN_05_17!$B:$E,4,)</f>
        <v>125.92885000000004</v>
      </c>
      <c r="G120" s="13">
        <f>F120*E120</f>
        <v>1969.5272140000006</v>
      </c>
      <c r="H120" s="8"/>
    </row>
    <row r="121" spans="1:8" s="2" customFormat="1" ht="13.5" customHeight="1">
      <c r="A121" s="27"/>
      <c r="B121" s="35" t="s">
        <v>1461</v>
      </c>
      <c r="C121" s="7"/>
      <c r="D121" s="8"/>
      <c r="E121" s="12"/>
      <c r="F121" s="22"/>
      <c r="G121" s="13"/>
      <c r="H121" s="8"/>
    </row>
    <row r="122" spans="1:8" s="2" customFormat="1" ht="13.5" customHeight="1">
      <c r="A122" s="30">
        <v>83</v>
      </c>
      <c r="B122" s="40" t="str">
        <f>VLOOKUP($A122,'PT ORGANISMOS'!$B$5:$H$1024,4,FALSE)</f>
        <v>eq.020</v>
      </c>
      <c r="C122" s="14" t="str">
        <f>VLOOKUP($A122,'PT ORGANISMOS'!$B$5:$H$1024,3,FALSE)</f>
        <v>Mixer hormigón 5 m3</v>
      </c>
      <c r="D122" s="15" t="str">
        <f>VLOOKUP($A122,'PT ORGANISMOS'!$B$5:$H$1024,7,FALSE)</f>
        <v>h</v>
      </c>
      <c r="E122" s="72">
        <v>3.3999999999999998E-3</v>
      </c>
      <c r="F122" s="24">
        <f>VLOOKUP($B122,IN_05_17!$B:$E,4,)</f>
        <v>1479.2755694165371</v>
      </c>
      <c r="G122" s="17">
        <f>F122*E122</f>
        <v>5.0295369360162256</v>
      </c>
      <c r="H122" s="15"/>
    </row>
    <row r="125" spans="1:8" s="2" customFormat="1" ht="15.75">
      <c r="A125" s="50" t="s">
        <v>1505</v>
      </c>
      <c r="B125" s="42" t="s">
        <v>1515</v>
      </c>
      <c r="C125" s="11"/>
      <c r="D125" s="45" t="s">
        <v>1470</v>
      </c>
      <c r="E125" s="43" t="str">
        <f>A125</f>
        <v>0.18.27.F</v>
      </c>
      <c r="F125" s="45" t="s">
        <v>1477</v>
      </c>
      <c r="G125" s="44">
        <f>SUM(G127:G138)</f>
        <v>4560.6460347277198</v>
      </c>
      <c r="H125" s="8" t="s">
        <v>1</v>
      </c>
    </row>
    <row r="126" spans="1:8" s="2" customFormat="1" ht="15">
      <c r="A126" s="28"/>
      <c r="B126" s="34" t="s">
        <v>1466</v>
      </c>
      <c r="C126" s="18"/>
      <c r="D126" s="19" t="s">
        <v>1471</v>
      </c>
      <c r="E126" s="19" t="s">
        <v>1467</v>
      </c>
      <c r="F126" s="20" t="s">
        <v>1468</v>
      </c>
      <c r="G126" s="20" t="s">
        <v>1469</v>
      </c>
      <c r="H126" s="18"/>
    </row>
    <row r="127" spans="1:8" s="2" customFormat="1" ht="13.5" customHeight="1">
      <c r="A127" s="29"/>
      <c r="B127" s="46" t="s">
        <v>1459</v>
      </c>
      <c r="C127" s="25"/>
      <c r="D127" s="41"/>
      <c r="E127" s="47"/>
      <c r="F127" s="48"/>
      <c r="G127" s="49"/>
      <c r="H127" s="41"/>
    </row>
    <row r="128" spans="1:8" s="2" customFormat="1" ht="13.5" customHeight="1">
      <c r="A128" s="27">
        <v>28</v>
      </c>
      <c r="B128" s="39" t="str">
        <f>VLOOKUP($A128,'PT ORGANISMOS'!$B$5:$H$1024,4,FALSE)</f>
        <v>ai.014</v>
      </c>
      <c r="C128" s="7" t="str">
        <f>VLOOKUP($A128,'PT ORGANISMOS'!$B$5:$H$1024,3,FALSE)</f>
        <v>Poliestireno expandido 20 mm</v>
      </c>
      <c r="D128" s="8" t="str">
        <f>VLOOKUP($A128,'PT ORGANISMOS'!$B$5:$H$1024,7,FALSE)</f>
        <v>m2</v>
      </c>
      <c r="E128" s="32">
        <v>0.56399999999999995</v>
      </c>
      <c r="F128" s="22">
        <f>VLOOKUP($B128,IN_05_17!$B:$E,4,)</f>
        <v>69.067244819141777</v>
      </c>
      <c r="G128" s="13">
        <f t="shared" ref="G128:G134" si="0">F128*E128</f>
        <v>38.953926077995959</v>
      </c>
      <c r="H128" s="8"/>
    </row>
    <row r="129" spans="1:8" s="2" customFormat="1" ht="13.5" customHeight="1">
      <c r="A129" s="27">
        <v>51</v>
      </c>
      <c r="B129" s="39" t="str">
        <f>VLOOKUP($A129,'PT ORGANISMOS'!$B$5:$H$1024,4,FALSE)</f>
        <v>ch.006</v>
      </c>
      <c r="C129" s="7" t="str">
        <f>VLOOKUP($A129,'PT ORGANISMOS'!$B$5:$H$1024,3,FALSE)</f>
        <v>Chapa H°G° N°27, 3.05 x 1.10 m.</v>
      </c>
      <c r="D129" s="8" t="str">
        <f>VLOOKUP($A129,'PT ORGANISMOS'!$B$5:$H$1024,7,FALSE)</f>
        <v>u</v>
      </c>
      <c r="E129" s="32">
        <v>3.9E-2</v>
      </c>
      <c r="F129" s="22">
        <f>VLOOKUP($B129,IN_05_17!$B:$E,4,)</f>
        <v>380.97693554945403</v>
      </c>
      <c r="G129" s="13">
        <f t="shared" si="0"/>
        <v>14.858100486428707</v>
      </c>
      <c r="H129" s="8"/>
    </row>
    <row r="130" spans="1:8" s="2" customFormat="1" ht="13.5" customHeight="1">
      <c r="A130" s="27">
        <v>179</v>
      </c>
      <c r="B130" s="39" t="str">
        <f>VLOOKUP($A130,'PT ORGANISMOS'!$B$5:$H$1024,4,FALSE)</f>
        <v>li.004</v>
      </c>
      <c r="C130" s="7" t="str">
        <f>VLOOKUP($A130,'PT ORGANISMOS'!$B$5:$H$1024,3,FALSE)</f>
        <v>Cal hidratada en bolsa</v>
      </c>
      <c r="D130" s="8" t="str">
        <f>VLOOKUP($A130,'PT ORGANISMOS'!$B$5:$H$1024,7,FALSE)</f>
        <v>kg</v>
      </c>
      <c r="E130" s="12">
        <v>57.6</v>
      </c>
      <c r="F130" s="22">
        <f>VLOOKUP($B130,IN_05_17!$B:$E,4,)</f>
        <v>4.7017907148598219</v>
      </c>
      <c r="G130" s="13">
        <f t="shared" si="0"/>
        <v>270.82314517592573</v>
      </c>
      <c r="H130" s="8"/>
    </row>
    <row r="131" spans="1:8" s="2" customFormat="1" ht="13.5" customHeight="1">
      <c r="A131" s="27">
        <v>181</v>
      </c>
      <c r="B131" s="39" t="str">
        <f>VLOOKUP($A131,'PT ORGANISMOS'!$B$5:$H$1024,4,FALSE)</f>
        <v>li.006</v>
      </c>
      <c r="C131" s="7" t="str">
        <f>VLOOKUP($A131,'PT ORGANISMOS'!$B$5:$H$1024,3,FALSE)</f>
        <v>Cemento Portland</v>
      </c>
      <c r="D131" s="8" t="str">
        <f>VLOOKUP($A131,'PT ORGANISMOS'!$B$5:$H$1024,7,FALSE)</f>
        <v>kg</v>
      </c>
      <c r="E131" s="12">
        <v>59.2</v>
      </c>
      <c r="F131" s="22">
        <f>VLOOKUP($B131,IN_05_17!$B:$E,4,)</f>
        <v>5.7139735354607444</v>
      </c>
      <c r="G131" s="13">
        <f t="shared" si="0"/>
        <v>338.26723329927609</v>
      </c>
      <c r="H131" s="8"/>
    </row>
    <row r="132" spans="1:8" s="2" customFormat="1" ht="13.5" customHeight="1">
      <c r="A132" s="27">
        <v>2</v>
      </c>
      <c r="B132" s="39" t="str">
        <f>VLOOKUP($A132,'PT ORGANISMOS'!$B$5:$H$1024,4,FALSE)</f>
        <v>ac.015</v>
      </c>
      <c r="C132" s="7" t="str">
        <f>VLOOKUP($A132,'PT ORGANISMOS'!$B$5:$H$1024,3,FALSE)</f>
        <v>Hierro mejorado de 10 mm.</v>
      </c>
      <c r="D132" s="8" t="str">
        <f>VLOOKUP($A132,'PT ORGANISMOS'!$B$5:$H$1024,7,FALSE)</f>
        <v>kg</v>
      </c>
      <c r="E132" s="12">
        <v>2.2000000000000002</v>
      </c>
      <c r="F132" s="22">
        <f>VLOOKUP($B132,IN_05_17!$B:$E,4,)</f>
        <v>21.921920795949536</v>
      </c>
      <c r="G132" s="13">
        <f t="shared" si="0"/>
        <v>48.228225751088985</v>
      </c>
      <c r="H132" s="8"/>
    </row>
    <row r="133" spans="1:8" s="2" customFormat="1" ht="13.5" customHeight="1">
      <c r="A133" s="27">
        <v>172</v>
      </c>
      <c r="B133" s="39" t="str">
        <f>VLOOKUP($A133,'PT ORGANISMOS'!$B$5:$H$1024,4,FALSE)</f>
        <v>la.001</v>
      </c>
      <c r="C133" s="7" t="str">
        <f>VLOOKUP($A133,'PT ORGANISMOS'!$B$5:$H$1024,3,FALSE)</f>
        <v>Ladrillo común de 1ra.calidad</v>
      </c>
      <c r="D133" s="8" t="str">
        <f>VLOOKUP($A133,'PT ORGANISMOS'!$B$5:$H$1024,7,FALSE)</f>
        <v>mil</v>
      </c>
      <c r="E133" s="32">
        <v>0.4</v>
      </c>
      <c r="F133" s="22">
        <f>VLOOKUP($B133,IN_05_17!$B:$E,4,)</f>
        <v>4388.6302299012541</v>
      </c>
      <c r="G133" s="13">
        <f t="shared" si="0"/>
        <v>1755.4520919605018</v>
      </c>
      <c r="H133" s="8"/>
    </row>
    <row r="134" spans="1:8" s="2" customFormat="1" ht="13.5" customHeight="1">
      <c r="A134" s="27">
        <v>31</v>
      </c>
      <c r="B134" s="39" t="str">
        <f>VLOOKUP($A134,'PT ORGANISMOS'!$B$5:$H$1024,4,FALSE)</f>
        <v>ar.001</v>
      </c>
      <c r="C134" s="7" t="str">
        <f>VLOOKUP($A134,'PT ORGANISMOS'!$B$5:$H$1024,3,FALSE)</f>
        <v>Arena Gruesa</v>
      </c>
      <c r="D134" s="8" t="str">
        <f>VLOOKUP($A134,'PT ORGANISMOS'!$B$5:$H$1024,7,FALSE)</f>
        <v>m3</v>
      </c>
      <c r="E134" s="32">
        <v>0.38500000000000001</v>
      </c>
      <c r="F134" s="22">
        <f>VLOOKUP($B134,IN_05_17!$B:$E,4,)</f>
        <v>310.40665205320892</v>
      </c>
      <c r="G134" s="13">
        <f t="shared" si="0"/>
        <v>119.50656104048544</v>
      </c>
      <c r="H134" s="8"/>
    </row>
    <row r="135" spans="1:8" s="2" customFormat="1" ht="13.5" customHeight="1">
      <c r="A135" s="27"/>
      <c r="B135" s="35" t="s">
        <v>1460</v>
      </c>
      <c r="C135" s="7"/>
      <c r="D135" s="8"/>
      <c r="E135" s="12"/>
      <c r="F135" s="22"/>
      <c r="G135" s="13"/>
      <c r="H135" s="8"/>
    </row>
    <row r="136" spans="1:8" s="2" customFormat="1" ht="13.5" customHeight="1">
      <c r="A136" s="27">
        <v>202</v>
      </c>
      <c r="B136" s="39" t="str">
        <f>VLOOKUP($A136,'PT ORGANISMOS'!$B$5:$H$1024,4,FALSE)</f>
        <v>mo.006</v>
      </c>
      <c r="C136" s="7" t="str">
        <f>VLOOKUP($A136,'PT ORGANISMOS'!$B$5:$H$1024,3,FALSE)</f>
        <v>Cuadrilla tipo UOCRA</v>
      </c>
      <c r="D136" s="8" t="str">
        <f>VLOOKUP($A136,'PT ORGANISMOS'!$B$5:$H$1024,7,FALSE)</f>
        <v>h</v>
      </c>
      <c r="E136" s="12">
        <v>15.64</v>
      </c>
      <c r="F136" s="22">
        <f>VLOOKUP($B136,IN_05_17!$B:$E,4,)</f>
        <v>125.92885000000004</v>
      </c>
      <c r="G136" s="13">
        <f>F136*E136</f>
        <v>1969.5272140000006</v>
      </c>
      <c r="H136" s="8"/>
    </row>
    <row r="137" spans="1:8" s="2" customFormat="1" ht="13.5" customHeight="1">
      <c r="A137" s="27"/>
      <c r="B137" s="35" t="s">
        <v>1461</v>
      </c>
      <c r="C137" s="7"/>
      <c r="D137" s="8"/>
      <c r="E137" s="12"/>
      <c r="F137" s="22"/>
      <c r="G137" s="13"/>
      <c r="H137" s="8"/>
    </row>
    <row r="138" spans="1:8" s="2" customFormat="1" ht="13.5" customHeight="1">
      <c r="A138" s="30">
        <v>83</v>
      </c>
      <c r="B138" s="40" t="str">
        <f>VLOOKUP($A138,'PT ORGANISMOS'!$B$5:$H$1024,4,FALSE)</f>
        <v>eq.020</v>
      </c>
      <c r="C138" s="14" t="str">
        <f>VLOOKUP($A138,'PT ORGANISMOS'!$B$5:$H$1024,3,FALSE)</f>
        <v>Mixer hormigón 5 m3</v>
      </c>
      <c r="D138" s="15" t="str">
        <f>VLOOKUP($A138,'PT ORGANISMOS'!$B$5:$H$1024,7,FALSE)</f>
        <v>h</v>
      </c>
      <c r="E138" s="72">
        <v>3.3999999999999998E-3</v>
      </c>
      <c r="F138" s="24">
        <f>VLOOKUP($B138,IN_05_17!$B:$E,4,)</f>
        <v>1479.2755694165371</v>
      </c>
      <c r="G138" s="17">
        <f>F138*E138</f>
        <v>5.0295369360162256</v>
      </c>
      <c r="H138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3" manualBreakCount="3">
    <brk id="44" max="16383" man="1"/>
    <brk id="84" max="16383" man="1"/>
    <brk id="124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I19"/>
  <sheetViews>
    <sheetView topLeftCell="B1" workbookViewId="0">
      <selection activeCell="F1" sqref="F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1.25" customHeight="1"/>
    <row r="2" spans="1:9" s="1" customFormat="1" ht="33.75" customHeight="1">
      <c r="A2" s="26"/>
      <c r="B2" s="327" t="str">
        <f>'PT ORGANISMOS'!A2</f>
        <v>Precios de MAYO 2017</v>
      </c>
      <c r="C2" s="327"/>
      <c r="D2" s="327"/>
      <c r="E2" s="327"/>
      <c r="F2" s="327"/>
      <c r="G2" s="327"/>
      <c r="H2" s="327"/>
      <c r="I2" s="67"/>
    </row>
    <row r="3" spans="1:9" s="1" customFormat="1" ht="30" customHeight="1">
      <c r="A3" s="26"/>
      <c r="B3" s="326" t="s">
        <v>1465</v>
      </c>
      <c r="C3" s="326"/>
      <c r="D3" s="326"/>
      <c r="E3" s="326"/>
      <c r="F3" s="326"/>
      <c r="G3" s="326"/>
      <c r="H3" s="326"/>
      <c r="I3" s="67"/>
    </row>
    <row r="4" spans="1:9" s="1" customFormat="1" ht="26.25" customHeight="1">
      <c r="A4" s="26"/>
      <c r="B4" s="328" t="s">
        <v>1516</v>
      </c>
      <c r="C4" s="328"/>
      <c r="D4" s="328"/>
      <c r="E4" s="328"/>
      <c r="F4" s="328"/>
      <c r="G4" s="328"/>
      <c r="H4" s="328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1517</v>
      </c>
      <c r="B6" s="42" t="s">
        <v>1518</v>
      </c>
      <c r="C6" s="11"/>
      <c r="D6" s="45" t="s">
        <v>1470</v>
      </c>
      <c r="E6" s="43" t="str">
        <f>A6</f>
        <v>0.21.00.F</v>
      </c>
      <c r="F6" s="45" t="s">
        <v>1477</v>
      </c>
      <c r="G6" s="44">
        <f>SUM(G8:G17)</f>
        <v>159.71999997014072</v>
      </c>
      <c r="H6" s="8" t="s">
        <v>3</v>
      </c>
    </row>
    <row r="7" spans="1:9" s="2" customFormat="1" ht="15">
      <c r="A7" s="28"/>
      <c r="B7" s="34" t="s">
        <v>1466</v>
      </c>
      <c r="C7" s="18"/>
      <c r="D7" s="19" t="s">
        <v>1471</v>
      </c>
      <c r="E7" s="19" t="s">
        <v>1467</v>
      </c>
      <c r="F7" s="20" t="s">
        <v>1468</v>
      </c>
      <c r="G7" s="20" t="s">
        <v>1469</v>
      </c>
      <c r="H7" s="18"/>
    </row>
    <row r="8" spans="1:9" s="2" customFormat="1" ht="13.5" customHeight="1">
      <c r="A8" s="29"/>
      <c r="B8" s="46" t="s">
        <v>1459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181</v>
      </c>
      <c r="B9" s="39" t="str">
        <f>VLOOKUP($A9,'PT ORGANISMOS'!$B$5:$H$1024,4,FALSE)</f>
        <v>li.006</v>
      </c>
      <c r="C9" s="7" t="str">
        <f>VLOOKUP($A9,'PT ORGANISMOS'!$B$5:$H$1024,3,FALSE)</f>
        <v>Cemento Portland</v>
      </c>
      <c r="D9" s="8" t="str">
        <f>VLOOKUP($A9,'PT ORGANISMOS'!$B$5:$H$1024,7,FALSE)</f>
        <v>kg</v>
      </c>
      <c r="E9" s="12">
        <v>10</v>
      </c>
      <c r="F9" s="22">
        <f>VLOOKUP($B9,IN_05_17!$B:$E,4,)</f>
        <v>5.7139735354607444</v>
      </c>
      <c r="G9" s="13">
        <f>F9*E9</f>
        <v>57.139735354607446</v>
      </c>
      <c r="H9" s="8"/>
    </row>
    <row r="10" spans="1:9" s="2" customFormat="1" ht="13.5" customHeight="1">
      <c r="A10" s="27">
        <v>26</v>
      </c>
      <c r="B10" s="39" t="str">
        <f>VLOOKUP($A10,'PT ORGANISMOS'!$B$5:$H$1024,4,FALSE)</f>
        <v>ai.009</v>
      </c>
      <c r="C10" s="7" t="str">
        <f>VLOOKUP($A10,'PT ORGANISMOS'!$B$5:$H$1024,3,FALSE)</f>
        <v>Plástico 100 micrones</v>
      </c>
      <c r="D10" s="8" t="str">
        <f>VLOOKUP($A10,'PT ORGANISMOS'!$B$5:$H$1024,7,FALSE)</f>
        <v>m2</v>
      </c>
      <c r="E10" s="12">
        <v>1.05</v>
      </c>
      <c r="F10" s="22">
        <f>VLOOKUP($B10,IN_05_17!$B:$E,4,)</f>
        <v>4.0764414640639686</v>
      </c>
      <c r="G10" s="13">
        <f>F10*E10</f>
        <v>4.2802635372671674</v>
      </c>
      <c r="H10" s="8"/>
    </row>
    <row r="11" spans="1:9" s="2" customFormat="1" ht="13.5" customHeight="1">
      <c r="A11" s="27">
        <v>22</v>
      </c>
      <c r="B11" s="39" t="str">
        <f>VLOOKUP($A11,'PT ORGANISMOS'!$B$5:$H$1024,4,FALSE)</f>
        <v>ai.004</v>
      </c>
      <c r="C11" s="7" t="str">
        <f>VLOOKUP($A11,'PT ORGANISMOS'!$B$5:$H$1024,3,FALSE)</f>
        <v>Hidrófugo Cerecita Iggam</v>
      </c>
      <c r="D11" s="8" t="str">
        <f>VLOOKUP($A11,'PT ORGANISMOS'!$B$5:$H$1024,7,FALSE)</f>
        <v>l</v>
      </c>
      <c r="E11" s="32">
        <v>0.25</v>
      </c>
      <c r="F11" s="22">
        <f>VLOOKUP($B11,IN_05_17!$B:$E,4,)</f>
        <v>15.560084909142786</v>
      </c>
      <c r="G11" s="13">
        <f>F11*E11</f>
        <v>3.8900212272856964</v>
      </c>
      <c r="H11" s="8"/>
    </row>
    <row r="12" spans="1:9" s="2" customFormat="1" ht="13.5" customHeight="1">
      <c r="A12" s="27">
        <v>31</v>
      </c>
      <c r="B12" s="39" t="str">
        <f>VLOOKUP($A12,'PT ORGANISMOS'!$B$5:$H$1024,4,FALSE)</f>
        <v>ar.001</v>
      </c>
      <c r="C12" s="7" t="str">
        <f>VLOOKUP($A12,'PT ORGANISMOS'!$B$5:$H$1024,3,FALSE)</f>
        <v>Arena Gruesa</v>
      </c>
      <c r="D12" s="8" t="str">
        <f>VLOOKUP($A12,'PT ORGANISMOS'!$B$5:$H$1024,7,FALSE)</f>
        <v>m3</v>
      </c>
      <c r="E12" s="32">
        <v>0.02</v>
      </c>
      <c r="F12" s="22">
        <f>VLOOKUP($B12,IN_05_17!$B:$E,4,)</f>
        <v>310.40665205320892</v>
      </c>
      <c r="G12" s="13">
        <f>F12*E12</f>
        <v>6.2081330410641788</v>
      </c>
      <c r="H12" s="8"/>
    </row>
    <row r="13" spans="1:9" s="2" customFormat="1" ht="13.5" customHeight="1">
      <c r="A13" s="27">
        <v>216</v>
      </c>
      <c r="B13" s="39" t="str">
        <f>VLOOKUP($A13,'PT ORGANISMOS'!$B$5:$H$1024,4,FALSE)</f>
        <v>pi.019</v>
      </c>
      <c r="C13" s="7" t="str">
        <f>VLOOKUP($A13,'PT ORGANISMOS'!$B$5:$H$1024,3,FALSE)</f>
        <v>Pintura asfáltica secado rapido</v>
      </c>
      <c r="D13" s="8" t="str">
        <f>VLOOKUP($A13,'PT ORGANISMOS'!$B$5:$H$1024,7,FALSE)</f>
        <v>l</v>
      </c>
      <c r="E13" s="32">
        <v>0.25</v>
      </c>
      <c r="F13" s="22">
        <f>VLOOKUP($B13,IN_05_17!$B:$E,4,)</f>
        <v>45.216435358940011</v>
      </c>
      <c r="G13" s="13">
        <f>F13*E13</f>
        <v>11.304108839735003</v>
      </c>
      <c r="H13" s="8"/>
    </row>
    <row r="14" spans="1:9" s="2" customFormat="1" ht="13.5" customHeight="1">
      <c r="A14" s="27"/>
      <c r="B14" s="35" t="s">
        <v>1460</v>
      </c>
      <c r="C14" s="7"/>
      <c r="D14" s="8"/>
      <c r="E14" s="12"/>
      <c r="F14" s="22"/>
      <c r="G14" s="13"/>
      <c r="H14" s="8"/>
    </row>
    <row r="15" spans="1:9" s="2" customFormat="1" ht="13.5" customHeight="1">
      <c r="A15" s="27">
        <v>202</v>
      </c>
      <c r="B15" s="39" t="str">
        <f>VLOOKUP($A15,'PT ORGANISMOS'!$B$5:$H$1024,4,FALSE)</f>
        <v>mo.006</v>
      </c>
      <c r="C15" s="7" t="str">
        <f>VLOOKUP($A15,'PT ORGANISMOS'!$B$5:$H$1024,3,FALSE)</f>
        <v>Cuadrilla tipo UOCRA</v>
      </c>
      <c r="D15" s="8" t="str">
        <f>VLOOKUP($A15,'PT ORGANISMOS'!$B$5:$H$1024,7,FALSE)</f>
        <v>h</v>
      </c>
      <c r="E15" s="12">
        <v>0.56999999999999995</v>
      </c>
      <c r="F15" s="22">
        <f>VLOOKUP($B15,IN_05_17!$B:$E,4,)</f>
        <v>125.92885000000004</v>
      </c>
      <c r="G15" s="13">
        <f>F15*E15</f>
        <v>71.779444500000011</v>
      </c>
      <c r="H15" s="8"/>
    </row>
    <row r="16" spans="1:9" s="2" customFormat="1" ht="13.5" customHeight="1">
      <c r="A16" s="27"/>
      <c r="B16" s="35" t="s">
        <v>1461</v>
      </c>
      <c r="C16" s="7"/>
      <c r="D16" s="8"/>
      <c r="E16" s="12"/>
      <c r="F16" s="22"/>
      <c r="G16" s="13"/>
      <c r="H16" s="8"/>
    </row>
    <row r="17" spans="1:8" s="2" customFormat="1" ht="13.5" customHeight="1">
      <c r="A17" s="30">
        <v>83</v>
      </c>
      <c r="B17" s="40" t="str">
        <f>VLOOKUP($A17,'PT ORGANISMOS'!$B$5:$H$1024,4,FALSE)</f>
        <v>eq.020</v>
      </c>
      <c r="C17" s="14" t="str">
        <f>VLOOKUP($A17,'PT ORGANISMOS'!$B$5:$H$1024,3,FALSE)</f>
        <v>Mixer hormigón 5 m3</v>
      </c>
      <c r="D17" s="15" t="str">
        <f>VLOOKUP($A17,'PT ORGANISMOS'!$B$5:$H$1024,7,FALSE)</f>
        <v>h</v>
      </c>
      <c r="E17" s="73">
        <v>3.46E-3</v>
      </c>
      <c r="F17" s="24">
        <f>VLOOKUP($B17,IN_05_17!$B:$E,4,)</f>
        <v>1479.2755694165371</v>
      </c>
      <c r="G17" s="17">
        <f>F17*E17</f>
        <v>5.1182934701812179</v>
      </c>
      <c r="H17" s="15"/>
    </row>
    <row r="18" spans="1:8" s="2" customFormat="1" ht="15">
      <c r="A18" s="27"/>
      <c r="B18" s="38"/>
      <c r="D18" s="3"/>
      <c r="E18" s="4"/>
      <c r="F18" s="4"/>
      <c r="G18" s="5"/>
      <c r="H18" s="3"/>
    </row>
    <row r="19" spans="1:8" s="2" customFormat="1" ht="15">
      <c r="A19" s="27"/>
      <c r="B19" s="33"/>
      <c r="D19" s="3"/>
      <c r="E19" s="4"/>
      <c r="F19" s="4"/>
      <c r="G19" s="5"/>
      <c r="H19" s="3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I54"/>
  <sheetViews>
    <sheetView topLeftCell="B1" workbookViewId="0">
      <selection activeCell="K24" sqref="K24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69" customHeight="1"/>
    <row r="2" spans="1:9" s="1" customFormat="1" ht="33.75" customHeight="1">
      <c r="A2" s="26"/>
      <c r="B2" s="327" t="str">
        <f>'PT ORGANISMOS'!A2</f>
        <v>Precios de MAYO 2017</v>
      </c>
      <c r="C2" s="327"/>
      <c r="D2" s="327"/>
      <c r="E2" s="327"/>
      <c r="F2" s="327"/>
      <c r="G2" s="327"/>
      <c r="H2" s="327"/>
      <c r="I2" s="67"/>
    </row>
    <row r="3" spans="1:9" s="1" customFormat="1" ht="30" customHeight="1">
      <c r="A3" s="26"/>
      <c r="B3" s="326" t="s">
        <v>1465</v>
      </c>
      <c r="C3" s="326"/>
      <c r="D3" s="326"/>
      <c r="E3" s="326"/>
      <c r="F3" s="326"/>
      <c r="G3" s="326"/>
      <c r="H3" s="326"/>
      <c r="I3" s="67"/>
    </row>
    <row r="4" spans="1:9" s="1" customFormat="1" ht="26.25" customHeight="1">
      <c r="A4" s="26"/>
      <c r="B4" s="328" t="s">
        <v>1519</v>
      </c>
      <c r="C4" s="328"/>
      <c r="D4" s="328"/>
      <c r="E4" s="328"/>
      <c r="F4" s="328"/>
      <c r="G4" s="328"/>
      <c r="H4" s="328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1520</v>
      </c>
      <c r="B6" s="42" t="s">
        <v>1524</v>
      </c>
      <c r="C6" s="11"/>
      <c r="D6" s="45" t="s">
        <v>1470</v>
      </c>
      <c r="E6" s="43" t="str">
        <f>A6</f>
        <v>0.24.00.F</v>
      </c>
      <c r="F6" s="45" t="s">
        <v>1477</v>
      </c>
      <c r="G6" s="44">
        <f>SUM(G8:G16)</f>
        <v>347.69751517108455</v>
      </c>
      <c r="H6" s="8" t="s">
        <v>3</v>
      </c>
    </row>
    <row r="7" spans="1:9" s="2" customFormat="1" ht="15">
      <c r="A7" s="28"/>
      <c r="B7" s="34" t="s">
        <v>1466</v>
      </c>
      <c r="C7" s="18"/>
      <c r="D7" s="19" t="s">
        <v>1471</v>
      </c>
      <c r="E7" s="19" t="s">
        <v>1467</v>
      </c>
      <c r="F7" s="20" t="s">
        <v>1468</v>
      </c>
      <c r="G7" s="20" t="s">
        <v>1469</v>
      </c>
      <c r="H7" s="18"/>
    </row>
    <row r="8" spans="1:9" s="2" customFormat="1" ht="13.5" customHeight="1">
      <c r="A8" s="29"/>
      <c r="B8" s="46" t="s">
        <v>1459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179</v>
      </c>
      <c r="B9" s="39" t="str">
        <f>VLOOKUP($A9,'PT ORGANISMOS'!$B$5:$H$1024,4,FALSE)</f>
        <v>li.004</v>
      </c>
      <c r="C9" s="7" t="str">
        <f>VLOOKUP($A9,'PT ORGANISMOS'!$B$5:$H$1024,3,FALSE)</f>
        <v>Cal hidratada en bolsa</v>
      </c>
      <c r="D9" s="8" t="str">
        <f>VLOOKUP($A9,'PT ORGANISMOS'!$B$5:$H$1024,7,FALSE)</f>
        <v>kg</v>
      </c>
      <c r="E9" s="12">
        <v>3.1</v>
      </c>
      <c r="F9" s="22">
        <f>VLOOKUP($B9,IN_05_17!$B:$E,4,)</f>
        <v>4.7017907148598219</v>
      </c>
      <c r="G9" s="13">
        <f>F9*E9</f>
        <v>14.575551216065449</v>
      </c>
      <c r="H9" s="8"/>
    </row>
    <row r="10" spans="1:9" s="2" customFormat="1" ht="13.5" customHeight="1">
      <c r="A10" s="27">
        <v>181</v>
      </c>
      <c r="B10" s="39" t="str">
        <f>VLOOKUP($A10,'PT ORGANISMOS'!$B$5:$H$1024,4,FALSE)</f>
        <v>li.006</v>
      </c>
      <c r="C10" s="7" t="str">
        <f>VLOOKUP($A10,'PT ORGANISMOS'!$B$5:$H$1024,3,FALSE)</f>
        <v>Cemento Portland</v>
      </c>
      <c r="D10" s="8" t="str">
        <f>VLOOKUP($A10,'PT ORGANISMOS'!$B$5:$H$1024,7,FALSE)</f>
        <v>kg</v>
      </c>
      <c r="E10" s="12">
        <v>4.8499999999999996</v>
      </c>
      <c r="F10" s="22">
        <f>VLOOKUP($B10,IN_05_17!$B:$E,4,)</f>
        <v>5.7139735354607444</v>
      </c>
      <c r="G10" s="13">
        <f>F10*E10</f>
        <v>27.71277164698461</v>
      </c>
      <c r="H10" s="8"/>
    </row>
    <row r="11" spans="1:9" s="2" customFormat="1" ht="13.5" customHeight="1">
      <c r="A11" s="27">
        <v>22</v>
      </c>
      <c r="B11" s="39" t="str">
        <f>VLOOKUP($A11,'PT ORGANISMOS'!$B$5:$H$1024,4,FALSE)</f>
        <v>ai.004</v>
      </c>
      <c r="C11" s="7" t="str">
        <f>VLOOKUP($A11,'PT ORGANISMOS'!$B$5:$H$1024,3,FALSE)</f>
        <v>Hidrófugo Cerecita Iggam</v>
      </c>
      <c r="D11" s="8" t="str">
        <f>VLOOKUP($A11,'PT ORGANISMOS'!$B$5:$H$1024,7,FALSE)</f>
        <v>l</v>
      </c>
      <c r="E11" s="12">
        <v>0.13</v>
      </c>
      <c r="F11" s="22">
        <f>VLOOKUP($B11,IN_05_17!$B:$E,4,)</f>
        <v>15.560084909142786</v>
      </c>
      <c r="G11" s="13">
        <f>F11*E11</f>
        <v>2.022811038188562</v>
      </c>
      <c r="H11" s="8"/>
    </row>
    <row r="12" spans="1:9" s="2" customFormat="1" ht="13.5" customHeight="1">
      <c r="A12" s="27">
        <v>31</v>
      </c>
      <c r="B12" s="39" t="str">
        <f>VLOOKUP($A12,'PT ORGANISMOS'!$B$5:$H$1024,4,FALSE)</f>
        <v>ar.001</v>
      </c>
      <c r="C12" s="7" t="str">
        <f>VLOOKUP($A12,'PT ORGANISMOS'!$B$5:$H$1024,3,FALSE)</f>
        <v>Arena Gruesa</v>
      </c>
      <c r="D12" s="8" t="str">
        <f>VLOOKUP($A12,'PT ORGANISMOS'!$B$5:$H$1024,7,FALSE)</f>
        <v>m3</v>
      </c>
      <c r="E12" s="12">
        <v>0.03</v>
      </c>
      <c r="F12" s="22">
        <f>VLOOKUP($B12,IN_05_17!$B:$E,4,)</f>
        <v>310.40665205320892</v>
      </c>
      <c r="G12" s="13">
        <f>F12*E12</f>
        <v>9.3121995615962678</v>
      </c>
      <c r="H12" s="8"/>
    </row>
    <row r="13" spans="1:9" s="2" customFormat="1" ht="13.5" customHeight="1">
      <c r="A13" s="27"/>
      <c r="B13" s="35" t="s">
        <v>1460</v>
      </c>
      <c r="C13" s="7"/>
      <c r="D13" s="8"/>
      <c r="E13" s="12"/>
      <c r="F13" s="22"/>
      <c r="G13" s="13"/>
      <c r="H13" s="8"/>
    </row>
    <row r="14" spans="1:9" s="2" customFormat="1" ht="13.5" customHeight="1">
      <c r="A14" s="27">
        <v>202</v>
      </c>
      <c r="B14" s="39" t="str">
        <f>VLOOKUP($A14,'PT ORGANISMOS'!$B$5:$H$1024,4,FALSE)</f>
        <v>mo.006</v>
      </c>
      <c r="C14" s="7" t="str">
        <f>VLOOKUP($A14,'PT ORGANISMOS'!$B$5:$H$1024,3,FALSE)</f>
        <v>Cuadrilla tipo UOCRA</v>
      </c>
      <c r="D14" s="8" t="str">
        <f>VLOOKUP($A14,'PT ORGANISMOS'!$B$5:$H$1024,7,FALSE)</f>
        <v>h</v>
      </c>
      <c r="E14" s="12">
        <v>2.2999999999999998</v>
      </c>
      <c r="F14" s="22">
        <f>VLOOKUP($B14,IN_05_17!$B:$E,4,)</f>
        <v>125.92885000000004</v>
      </c>
      <c r="G14" s="13">
        <f>F14*E14</f>
        <v>289.63635500000009</v>
      </c>
      <c r="H14" s="8"/>
    </row>
    <row r="15" spans="1:9" s="2" customFormat="1" ht="13.5" customHeight="1">
      <c r="A15" s="27"/>
      <c r="B15" s="35" t="s">
        <v>1461</v>
      </c>
      <c r="C15" s="7"/>
      <c r="D15" s="8"/>
      <c r="E15" s="12"/>
      <c r="F15" s="22"/>
      <c r="G15" s="13"/>
      <c r="H15" s="8"/>
    </row>
    <row r="16" spans="1:9" s="2" customFormat="1" ht="13.5" customHeight="1">
      <c r="A16" s="30">
        <v>83</v>
      </c>
      <c r="B16" s="40" t="str">
        <f>VLOOKUP($A16,'PT ORGANISMOS'!$B$5:$H$1024,4,FALSE)</f>
        <v>eq.020</v>
      </c>
      <c r="C16" s="14" t="str">
        <f>VLOOKUP($A16,'PT ORGANISMOS'!$B$5:$H$1024,3,FALSE)</f>
        <v>Mixer hormigón 5 m3</v>
      </c>
      <c r="D16" s="15" t="str">
        <f>VLOOKUP($A16,'PT ORGANISMOS'!$B$5:$H$1024,7,FALSE)</f>
        <v>h</v>
      </c>
      <c r="E16" s="31">
        <v>3.0000000000000001E-3</v>
      </c>
      <c r="F16" s="24">
        <f>VLOOKUP($B16,IN_05_17!$B:$E,4,)</f>
        <v>1479.2755694165371</v>
      </c>
      <c r="G16" s="17">
        <f>F16*E16</f>
        <v>4.4378267082496112</v>
      </c>
      <c r="H16" s="15"/>
    </row>
    <row r="17" spans="1:8" s="2" customFormat="1" ht="15">
      <c r="A17" s="27"/>
      <c r="B17" s="38"/>
      <c r="D17" s="3"/>
      <c r="E17" s="4"/>
      <c r="F17" s="4"/>
      <c r="G17" s="5"/>
      <c r="H17" s="3"/>
    </row>
    <row r="18" spans="1:8" s="2" customFormat="1" ht="15">
      <c r="A18" s="27"/>
      <c r="B18" s="33"/>
      <c r="D18" s="3"/>
      <c r="E18" s="4"/>
      <c r="F18" s="4"/>
      <c r="G18" s="5"/>
      <c r="H18" s="3"/>
    </row>
    <row r="19" spans="1:8" s="2" customFormat="1" ht="15.75">
      <c r="A19" s="50" t="s">
        <v>1521</v>
      </c>
      <c r="B19" s="42" t="s">
        <v>1525</v>
      </c>
      <c r="C19" s="11"/>
      <c r="D19" s="45" t="s">
        <v>1470</v>
      </c>
      <c r="E19" s="43" t="str">
        <f>A19</f>
        <v>0.24.50.F</v>
      </c>
      <c r="F19" s="45" t="s">
        <v>1477</v>
      </c>
      <c r="G19" s="44">
        <f>SUM(G21:G28)</f>
        <v>191.97530349568709</v>
      </c>
      <c r="H19" s="8" t="s">
        <v>3</v>
      </c>
    </row>
    <row r="20" spans="1:8" s="2" customFormat="1" ht="15">
      <c r="A20" s="28"/>
      <c r="B20" s="34" t="s">
        <v>1466</v>
      </c>
      <c r="C20" s="18"/>
      <c r="D20" s="19" t="s">
        <v>1471</v>
      </c>
      <c r="E20" s="19" t="s">
        <v>1467</v>
      </c>
      <c r="F20" s="20" t="s">
        <v>1468</v>
      </c>
      <c r="G20" s="20" t="s">
        <v>1469</v>
      </c>
      <c r="H20" s="18"/>
    </row>
    <row r="21" spans="1:8" s="2" customFormat="1" ht="13.5" customHeight="1">
      <c r="A21" s="29"/>
      <c r="B21" s="46" t="s">
        <v>1459</v>
      </c>
      <c r="C21" s="25"/>
      <c r="D21" s="41"/>
      <c r="E21" s="47"/>
      <c r="F21" s="48"/>
      <c r="G21" s="49"/>
      <c r="H21" s="41"/>
    </row>
    <row r="22" spans="1:8" s="2" customFormat="1" ht="13.5" customHeight="1">
      <c r="A22" s="27">
        <v>179</v>
      </c>
      <c r="B22" s="39" t="str">
        <f>VLOOKUP($A22,'PT ORGANISMOS'!$B$5:$H$1024,4,FALSE)</f>
        <v>li.004</v>
      </c>
      <c r="C22" s="7" t="str">
        <f>VLOOKUP($A22,'PT ORGANISMOS'!$B$5:$H$1024,3,FALSE)</f>
        <v>Cal hidratada en bolsa</v>
      </c>
      <c r="D22" s="8" t="str">
        <f>VLOOKUP($A22,'PT ORGANISMOS'!$B$5:$H$1024,7,FALSE)</f>
        <v>kg</v>
      </c>
      <c r="E22" s="12">
        <v>3.1</v>
      </c>
      <c r="F22" s="22">
        <f>VLOOKUP($B22,IN_05_17!$B:$E,4,)</f>
        <v>4.7017907148598219</v>
      </c>
      <c r="G22" s="13">
        <f>F22*E22</f>
        <v>14.575551216065449</v>
      </c>
      <c r="H22" s="8"/>
    </row>
    <row r="23" spans="1:8" s="2" customFormat="1" ht="13.5" customHeight="1">
      <c r="A23" s="27">
        <v>181</v>
      </c>
      <c r="B23" s="39" t="str">
        <f>VLOOKUP($A23,'PT ORGANISMOS'!$B$5:$H$1024,4,FALSE)</f>
        <v>li.006</v>
      </c>
      <c r="C23" s="7" t="str">
        <f>VLOOKUP($A23,'PT ORGANISMOS'!$B$5:$H$1024,3,FALSE)</f>
        <v>Cemento Portland</v>
      </c>
      <c r="D23" s="8" t="str">
        <f>VLOOKUP($A23,'PT ORGANISMOS'!$B$5:$H$1024,7,FALSE)</f>
        <v>kg</v>
      </c>
      <c r="E23" s="12">
        <v>1.7</v>
      </c>
      <c r="F23" s="22">
        <f>VLOOKUP($B23,IN_05_17!$B:$E,4,)</f>
        <v>5.7139735354607444</v>
      </c>
      <c r="G23" s="13">
        <f>F23*E23</f>
        <v>9.7137550102832648</v>
      </c>
      <c r="H23" s="8"/>
    </row>
    <row r="24" spans="1:8" s="2" customFormat="1" ht="13.5" customHeight="1">
      <c r="A24" s="27">
        <v>31</v>
      </c>
      <c r="B24" s="39" t="str">
        <f>VLOOKUP($A24,'PT ORGANISMOS'!$B$5:$H$1024,4,FALSE)</f>
        <v>ar.001</v>
      </c>
      <c r="C24" s="7" t="str">
        <f>VLOOKUP($A24,'PT ORGANISMOS'!$B$5:$H$1024,3,FALSE)</f>
        <v>Arena Gruesa</v>
      </c>
      <c r="D24" s="8" t="str">
        <f>VLOOKUP($A24,'PT ORGANISMOS'!$B$5:$H$1024,7,FALSE)</f>
        <v>m3</v>
      </c>
      <c r="E24" s="32">
        <v>2.5000000000000001E-2</v>
      </c>
      <c r="F24" s="22">
        <f>VLOOKUP($B24,IN_05_17!$B:$E,4,)</f>
        <v>310.40665205320892</v>
      </c>
      <c r="G24" s="13">
        <f>F24*E24</f>
        <v>7.7601663013302229</v>
      </c>
      <c r="H24" s="8"/>
    </row>
    <row r="25" spans="1:8" s="2" customFormat="1" ht="13.5" customHeight="1">
      <c r="A25" s="27"/>
      <c r="B25" s="35" t="s">
        <v>1460</v>
      </c>
      <c r="C25" s="7"/>
      <c r="D25" s="8"/>
      <c r="E25" s="12"/>
      <c r="F25" s="22"/>
      <c r="G25" s="13"/>
      <c r="H25" s="8"/>
    </row>
    <row r="26" spans="1:8" s="2" customFormat="1" ht="13.5" customHeight="1">
      <c r="A26" s="27">
        <v>202</v>
      </c>
      <c r="B26" s="39" t="str">
        <f>VLOOKUP($A26,'PT ORGANISMOS'!$B$5:$H$1024,4,FALSE)</f>
        <v>mo.006</v>
      </c>
      <c r="C26" s="7" t="str">
        <f>VLOOKUP($A26,'PT ORGANISMOS'!$B$5:$H$1024,3,FALSE)</f>
        <v>Cuadrilla tipo UOCRA</v>
      </c>
      <c r="D26" s="8" t="str">
        <f>VLOOKUP($A26,'PT ORGANISMOS'!$B$5:$H$1024,7,FALSE)</f>
        <v>h</v>
      </c>
      <c r="E26" s="12">
        <v>1.25</v>
      </c>
      <c r="F26" s="22">
        <f>VLOOKUP($B26,IN_05_17!$B:$E,4,)</f>
        <v>125.92885000000004</v>
      </c>
      <c r="G26" s="13">
        <f>F26*E26</f>
        <v>157.41106250000004</v>
      </c>
      <c r="H26" s="8"/>
    </row>
    <row r="27" spans="1:8" s="2" customFormat="1" ht="13.5" customHeight="1">
      <c r="A27" s="27"/>
      <c r="B27" s="35" t="s">
        <v>1461</v>
      </c>
      <c r="C27" s="7"/>
      <c r="D27" s="8"/>
      <c r="E27" s="12"/>
      <c r="F27" s="22"/>
      <c r="G27" s="13"/>
      <c r="H27" s="8"/>
    </row>
    <row r="28" spans="1:8" s="2" customFormat="1" ht="13.5" customHeight="1">
      <c r="A28" s="30">
        <v>83</v>
      </c>
      <c r="B28" s="40" t="str">
        <f>VLOOKUP($A28,'PT ORGANISMOS'!$B$5:$H$1024,4,FALSE)</f>
        <v>eq.020</v>
      </c>
      <c r="C28" s="14" t="str">
        <f>VLOOKUP($A28,'PT ORGANISMOS'!$B$5:$H$1024,3,FALSE)</f>
        <v>Mixer hormigón 5 m3</v>
      </c>
      <c r="D28" s="15" t="str">
        <f>VLOOKUP($A28,'PT ORGANISMOS'!$B$5:$H$1024,7,FALSE)</f>
        <v>h</v>
      </c>
      <c r="E28" s="72">
        <v>1.6999999999999999E-3</v>
      </c>
      <c r="F28" s="24">
        <f>VLOOKUP($B28,IN_05_17!$B:$E,4,)</f>
        <v>1479.2755694165371</v>
      </c>
      <c r="G28" s="17">
        <f>F28*E28</f>
        <v>2.5147684680081128</v>
      </c>
      <c r="H28" s="15"/>
    </row>
    <row r="31" spans="1:8" s="2" customFormat="1" ht="15.75">
      <c r="A31" s="50" t="s">
        <v>1522</v>
      </c>
      <c r="B31" s="42" t="s">
        <v>1526</v>
      </c>
      <c r="C31" s="11"/>
      <c r="D31" s="45" t="s">
        <v>1470</v>
      </c>
      <c r="E31" s="43" t="str">
        <f>A31</f>
        <v>0.24.51.F</v>
      </c>
      <c r="F31" s="45" t="s">
        <v>1477</v>
      </c>
      <c r="G31" s="44">
        <f>SUM(G33:G41)</f>
        <v>186.16611456611651</v>
      </c>
      <c r="H31" s="8" t="s">
        <v>3</v>
      </c>
    </row>
    <row r="32" spans="1:8" s="2" customFormat="1" ht="15">
      <c r="A32" s="28"/>
      <c r="B32" s="34" t="s">
        <v>1466</v>
      </c>
      <c r="C32" s="18"/>
      <c r="D32" s="19" t="s">
        <v>1471</v>
      </c>
      <c r="E32" s="19" t="s">
        <v>1467</v>
      </c>
      <c r="F32" s="20" t="s">
        <v>1468</v>
      </c>
      <c r="G32" s="20" t="s">
        <v>1469</v>
      </c>
      <c r="H32" s="18"/>
    </row>
    <row r="33" spans="1:8" s="2" customFormat="1" ht="13.5" customHeight="1">
      <c r="A33" s="29"/>
      <c r="B33" s="46" t="s">
        <v>1459</v>
      </c>
      <c r="C33" s="25"/>
      <c r="D33" s="41"/>
      <c r="E33" s="47"/>
      <c r="F33" s="48"/>
      <c r="G33" s="49"/>
      <c r="H33" s="41"/>
    </row>
    <row r="34" spans="1:8" s="2" customFormat="1" ht="13.5" customHeight="1">
      <c r="A34" s="27">
        <v>179</v>
      </c>
      <c r="B34" s="39" t="str">
        <f>VLOOKUP($A34,'PT ORGANISMOS'!$B$5:$H$1024,4,FALSE)</f>
        <v>li.004</v>
      </c>
      <c r="C34" s="7" t="str">
        <f>VLOOKUP($A34,'PT ORGANISMOS'!$B$5:$H$1024,3,FALSE)</f>
        <v>Cal hidratada en bolsa</v>
      </c>
      <c r="D34" s="8" t="str">
        <f>VLOOKUP($A34,'PT ORGANISMOS'!$B$5:$H$1024,7,FALSE)</f>
        <v>kg</v>
      </c>
      <c r="E34" s="12">
        <v>2.4</v>
      </c>
      <c r="F34" s="22">
        <f>VLOOKUP($B34,IN_05_17!$B:$E,4,)</f>
        <v>4.7017907148598219</v>
      </c>
      <c r="G34" s="13">
        <f>F34*E34</f>
        <v>11.284297715663572</v>
      </c>
      <c r="H34" s="8"/>
    </row>
    <row r="35" spans="1:8" s="2" customFormat="1" ht="13.5" customHeight="1">
      <c r="A35" s="27">
        <v>181</v>
      </c>
      <c r="B35" s="39" t="str">
        <f>VLOOKUP($A35,'PT ORGANISMOS'!$B$5:$H$1024,4,FALSE)</f>
        <v>li.006</v>
      </c>
      <c r="C35" s="7" t="str">
        <f>VLOOKUP($A35,'PT ORGANISMOS'!$B$5:$H$1024,3,FALSE)</f>
        <v>Cemento Portland</v>
      </c>
      <c r="D35" s="8" t="str">
        <f>VLOOKUP($A35,'PT ORGANISMOS'!$B$5:$H$1024,7,FALSE)</f>
        <v>kg</v>
      </c>
      <c r="E35" s="12">
        <v>4.4000000000000004</v>
      </c>
      <c r="F35" s="22">
        <f>VLOOKUP($B35,IN_05_17!$B:$E,4,)</f>
        <v>5.7139735354607444</v>
      </c>
      <c r="G35" s="13">
        <f>F35*E35</f>
        <v>25.141483556027278</v>
      </c>
      <c r="H35" s="8"/>
    </row>
    <row r="36" spans="1:8" s="2" customFormat="1" ht="13.5" customHeight="1">
      <c r="A36" s="27">
        <v>22</v>
      </c>
      <c r="B36" s="39" t="str">
        <f>VLOOKUP($A36,'PT ORGANISMOS'!$B$5:$H$1024,4,FALSE)</f>
        <v>ai.004</v>
      </c>
      <c r="C36" s="7" t="str">
        <f>VLOOKUP($A36,'PT ORGANISMOS'!$B$5:$H$1024,3,FALSE)</f>
        <v>Hidrófugo Cerecita Iggam</v>
      </c>
      <c r="D36" s="8" t="str">
        <f>VLOOKUP($A36,'PT ORGANISMOS'!$B$5:$H$1024,7,FALSE)</f>
        <v>l</v>
      </c>
      <c r="E36" s="12">
        <v>0.13</v>
      </c>
      <c r="F36" s="22">
        <f>VLOOKUP($B36,IN_05_17!$B:$E,4,)</f>
        <v>15.560084909142786</v>
      </c>
      <c r="G36" s="13">
        <f>F36*E36</f>
        <v>2.022811038188562</v>
      </c>
      <c r="H36" s="8"/>
    </row>
    <row r="37" spans="1:8" s="2" customFormat="1" ht="13.5" customHeight="1">
      <c r="A37" s="27">
        <v>31</v>
      </c>
      <c r="B37" s="39" t="str">
        <f>VLOOKUP($A37,'PT ORGANISMOS'!$B$5:$H$1024,4,FALSE)</f>
        <v>ar.001</v>
      </c>
      <c r="C37" s="7" t="str">
        <f>VLOOKUP($A37,'PT ORGANISMOS'!$B$5:$H$1024,3,FALSE)</f>
        <v>Arena Gruesa</v>
      </c>
      <c r="D37" s="8" t="str">
        <f>VLOOKUP($A37,'PT ORGANISMOS'!$B$5:$H$1024,7,FALSE)</f>
        <v>m3</v>
      </c>
      <c r="E37" s="32">
        <v>2.1999999999999999E-2</v>
      </c>
      <c r="F37" s="22">
        <f>VLOOKUP($B37,IN_05_17!$B:$E,4,)</f>
        <v>310.40665205320892</v>
      </c>
      <c r="G37" s="13">
        <f>F37*E37</f>
        <v>6.8289463451705954</v>
      </c>
      <c r="H37" s="8"/>
    </row>
    <row r="38" spans="1:8" s="2" customFormat="1" ht="13.5" customHeight="1">
      <c r="A38" s="27"/>
      <c r="B38" s="35" t="s">
        <v>1460</v>
      </c>
      <c r="C38" s="7"/>
      <c r="D38" s="8"/>
      <c r="E38" s="12"/>
      <c r="F38" s="22"/>
      <c r="G38" s="13"/>
      <c r="H38" s="8"/>
    </row>
    <row r="39" spans="1:8" s="2" customFormat="1" ht="13.5" customHeight="1">
      <c r="A39" s="27">
        <v>202</v>
      </c>
      <c r="B39" s="39" t="str">
        <f>VLOOKUP($A39,'PT ORGANISMOS'!$B$5:$H$1024,4,FALSE)</f>
        <v>mo.006</v>
      </c>
      <c r="C39" s="7" t="str">
        <f>VLOOKUP($A39,'PT ORGANISMOS'!$B$5:$H$1024,3,FALSE)</f>
        <v>Cuadrilla tipo UOCRA</v>
      </c>
      <c r="D39" s="8" t="str">
        <f>VLOOKUP($A39,'PT ORGANISMOS'!$B$5:$H$1024,7,FALSE)</f>
        <v>h</v>
      </c>
      <c r="E39" s="12">
        <v>1.1000000000000001</v>
      </c>
      <c r="F39" s="22">
        <f>VLOOKUP($B39,IN_05_17!$B:$E,4,)</f>
        <v>125.92885000000004</v>
      </c>
      <c r="G39" s="13">
        <f>F39*E39</f>
        <v>138.52173500000006</v>
      </c>
      <c r="H39" s="8"/>
    </row>
    <row r="40" spans="1:8" s="2" customFormat="1" ht="13.5" customHeight="1">
      <c r="A40" s="27"/>
      <c r="B40" s="35" t="s">
        <v>1461</v>
      </c>
      <c r="C40" s="7"/>
      <c r="D40" s="8"/>
      <c r="E40" s="12"/>
      <c r="F40" s="22"/>
      <c r="G40" s="13"/>
      <c r="H40" s="8"/>
    </row>
    <row r="41" spans="1:8" s="2" customFormat="1" ht="13.5" customHeight="1">
      <c r="A41" s="30">
        <v>83</v>
      </c>
      <c r="B41" s="40" t="str">
        <f>VLOOKUP($A41,'PT ORGANISMOS'!$B$5:$H$1024,4,FALSE)</f>
        <v>eq.020</v>
      </c>
      <c r="C41" s="14" t="str">
        <f>VLOOKUP($A41,'PT ORGANISMOS'!$B$5:$H$1024,3,FALSE)</f>
        <v>Mixer hormigón 5 m3</v>
      </c>
      <c r="D41" s="15" t="str">
        <f>VLOOKUP($A41,'PT ORGANISMOS'!$B$5:$H$1024,7,FALSE)</f>
        <v>h</v>
      </c>
      <c r="E41" s="72">
        <v>1.6000000000000001E-3</v>
      </c>
      <c r="F41" s="24">
        <f>VLOOKUP($B41,IN_05_17!$B:$E,4,)</f>
        <v>1479.2755694165371</v>
      </c>
      <c r="G41" s="17">
        <f>F41*E41</f>
        <v>2.3668409110664594</v>
      </c>
      <c r="H41" s="15"/>
    </row>
    <row r="44" spans="1:8" s="2" customFormat="1" ht="15.75">
      <c r="A44" s="50" t="s">
        <v>1523</v>
      </c>
      <c r="B44" s="42" t="s">
        <v>1527</v>
      </c>
      <c r="C44" s="11"/>
      <c r="D44" s="45" t="s">
        <v>1470</v>
      </c>
      <c r="E44" s="43" t="str">
        <f>A44</f>
        <v>0.24.70.F</v>
      </c>
      <c r="F44" s="45" t="s">
        <v>1477</v>
      </c>
      <c r="G44" s="44">
        <f>SUM(G46:G54)</f>
        <v>386.24063340271044</v>
      </c>
      <c r="H44" s="8" t="s">
        <v>3</v>
      </c>
    </row>
    <row r="45" spans="1:8" s="2" customFormat="1" ht="15">
      <c r="A45" s="28"/>
      <c r="B45" s="34" t="s">
        <v>1466</v>
      </c>
      <c r="C45" s="18"/>
      <c r="D45" s="19" t="s">
        <v>1471</v>
      </c>
      <c r="E45" s="19" t="s">
        <v>1467</v>
      </c>
      <c r="F45" s="20" t="s">
        <v>1468</v>
      </c>
      <c r="G45" s="20" t="s">
        <v>1469</v>
      </c>
      <c r="H45" s="18"/>
    </row>
    <row r="46" spans="1:8" s="2" customFormat="1" ht="13.5" customHeight="1">
      <c r="A46" s="29"/>
      <c r="B46" s="46" t="s">
        <v>1459</v>
      </c>
      <c r="C46" s="25"/>
      <c r="D46" s="41"/>
      <c r="E46" s="47"/>
      <c r="F46" s="48"/>
      <c r="G46" s="49"/>
      <c r="H46" s="41"/>
    </row>
    <row r="47" spans="1:8" s="2" customFormat="1" ht="13.5" customHeight="1">
      <c r="A47" s="27">
        <v>179</v>
      </c>
      <c r="B47" s="39" t="str">
        <f>VLOOKUP($A47,'PT ORGANISMOS'!$B$5:$H$1024,4,FALSE)</f>
        <v>li.004</v>
      </c>
      <c r="C47" s="7" t="str">
        <f>VLOOKUP($A47,'PT ORGANISMOS'!$B$5:$H$1024,3,FALSE)</f>
        <v>Cal hidratada en bolsa</v>
      </c>
      <c r="D47" s="8" t="str">
        <f>VLOOKUP($A47,'PT ORGANISMOS'!$B$5:$H$1024,7,FALSE)</f>
        <v>kg</v>
      </c>
      <c r="E47" s="12">
        <v>1.1000000000000001</v>
      </c>
      <c r="F47" s="22">
        <f>VLOOKUP($B47,IN_05_17!$B:$E,4,)</f>
        <v>4.7017907148598219</v>
      </c>
      <c r="G47" s="13">
        <f>F47*E47</f>
        <v>5.1719697863458043</v>
      </c>
      <c r="H47" s="8"/>
    </row>
    <row r="48" spans="1:8" s="2" customFormat="1" ht="13.5" customHeight="1">
      <c r="A48" s="27">
        <v>181</v>
      </c>
      <c r="B48" s="39" t="str">
        <f>VLOOKUP($A48,'PT ORGANISMOS'!$B$5:$H$1024,4,FALSE)</f>
        <v>li.006</v>
      </c>
      <c r="C48" s="7" t="str">
        <f>VLOOKUP($A48,'PT ORGANISMOS'!$B$5:$H$1024,3,FALSE)</f>
        <v>Cemento Portland</v>
      </c>
      <c r="D48" s="8" t="str">
        <f>VLOOKUP($A48,'PT ORGANISMOS'!$B$5:$H$1024,7,FALSE)</f>
        <v>kg</v>
      </c>
      <c r="E48" s="12">
        <v>4</v>
      </c>
      <c r="F48" s="22">
        <f>VLOOKUP($B48,IN_05_17!$B:$E,4,)</f>
        <v>5.7139735354607444</v>
      </c>
      <c r="G48" s="13">
        <f>F48*E48</f>
        <v>22.855894141842978</v>
      </c>
      <c r="H48" s="8"/>
    </row>
    <row r="49" spans="1:8" s="2" customFormat="1" ht="13.5" customHeight="1">
      <c r="A49" s="27">
        <v>31</v>
      </c>
      <c r="B49" s="39" t="str">
        <f>VLOOKUP($A49,'PT ORGANISMOS'!$B$5:$H$1024,4,FALSE)</f>
        <v>ar.001</v>
      </c>
      <c r="C49" s="7" t="str">
        <f>VLOOKUP($A49,'PT ORGANISMOS'!$B$5:$H$1024,3,FALSE)</f>
        <v>Arena Gruesa</v>
      </c>
      <c r="D49" s="8" t="str">
        <f>VLOOKUP($A49,'PT ORGANISMOS'!$B$5:$H$1024,7,FALSE)</f>
        <v>m3</v>
      </c>
      <c r="E49" s="32">
        <v>6.0000000000000001E-3</v>
      </c>
      <c r="F49" s="22">
        <f>VLOOKUP($B49,IN_05_17!$B:$E,4,)</f>
        <v>310.40665205320892</v>
      </c>
      <c r="G49" s="13">
        <f>F49*E49</f>
        <v>1.8624399123192534</v>
      </c>
      <c r="H49" s="8"/>
    </row>
    <row r="50" spans="1:8" s="2" customFormat="1" ht="13.5" customHeight="1">
      <c r="A50" s="27">
        <v>183</v>
      </c>
      <c r="B50" s="39" t="str">
        <f>VLOOKUP($A50,'PT ORGANISMOS'!$B$5:$H$1024,4,FALSE)</f>
        <v>li.009</v>
      </c>
      <c r="C50" s="7" t="str">
        <f>VLOOKUP($A50,'PT ORGANISMOS'!$B$5:$H$1024,3,FALSE)</f>
        <v>Yeso blanco</v>
      </c>
      <c r="D50" s="8" t="str">
        <f>VLOOKUP($A50,'PT ORGANISMOS'!$B$5:$H$1024,7,FALSE)</f>
        <v>kg</v>
      </c>
      <c r="E50" s="12">
        <v>18</v>
      </c>
      <c r="F50" s="22">
        <f>VLOOKUP($B50,IN_05_17!$B:$E,4,)</f>
        <v>10.8056355752196</v>
      </c>
      <c r="G50" s="13">
        <f>F50*E50</f>
        <v>194.5014403539528</v>
      </c>
      <c r="H50" s="8"/>
    </row>
    <row r="51" spans="1:8" s="2" customFormat="1" ht="13.5" customHeight="1">
      <c r="A51" s="27"/>
      <c r="B51" s="35" t="s">
        <v>1460</v>
      </c>
      <c r="C51" s="7"/>
      <c r="D51" s="8"/>
      <c r="E51" s="12"/>
      <c r="F51" s="22"/>
      <c r="G51" s="13"/>
      <c r="H51" s="8"/>
    </row>
    <row r="52" spans="1:8" s="2" customFormat="1" ht="13.5" customHeight="1">
      <c r="A52" s="27">
        <v>202</v>
      </c>
      <c r="B52" s="39" t="str">
        <f>VLOOKUP($A52,'PT ORGANISMOS'!$B$5:$H$1024,4,FALSE)</f>
        <v>mo.006</v>
      </c>
      <c r="C52" s="7" t="str">
        <f>VLOOKUP($A52,'PT ORGANISMOS'!$B$5:$H$1024,3,FALSE)</f>
        <v>Cuadrilla tipo UOCRA</v>
      </c>
      <c r="D52" s="8" t="str">
        <f>VLOOKUP($A52,'PT ORGANISMOS'!$B$5:$H$1024,7,FALSE)</f>
        <v>h</v>
      </c>
      <c r="E52" s="12">
        <v>1.25</v>
      </c>
      <c r="F52" s="22">
        <f>VLOOKUP($B52,IN_05_17!$B:$E,4,)</f>
        <v>125.92885000000004</v>
      </c>
      <c r="G52" s="13">
        <f>F52*E52</f>
        <v>157.41106250000004</v>
      </c>
      <c r="H52" s="8"/>
    </row>
    <row r="53" spans="1:8" s="2" customFormat="1" ht="13.5" customHeight="1">
      <c r="A53" s="27"/>
      <c r="B53" s="35" t="s">
        <v>1461</v>
      </c>
      <c r="C53" s="7"/>
      <c r="D53" s="8"/>
      <c r="E53" s="12"/>
      <c r="F53" s="22"/>
      <c r="G53" s="13"/>
      <c r="H53" s="8"/>
    </row>
    <row r="54" spans="1:8" s="2" customFormat="1" ht="13.5" customHeight="1">
      <c r="A54" s="30">
        <v>83</v>
      </c>
      <c r="B54" s="40" t="str">
        <f>VLOOKUP($A54,'PT ORGANISMOS'!$B$5:$H$1024,4,FALSE)</f>
        <v>eq.020</v>
      </c>
      <c r="C54" s="14" t="str">
        <f>VLOOKUP($A54,'PT ORGANISMOS'!$B$5:$H$1024,3,FALSE)</f>
        <v>Mixer hormigón 5 m3</v>
      </c>
      <c r="D54" s="15" t="str">
        <f>VLOOKUP($A54,'PT ORGANISMOS'!$B$5:$H$1024,7,FALSE)</f>
        <v>h</v>
      </c>
      <c r="E54" s="31">
        <v>3.0000000000000001E-3</v>
      </c>
      <c r="F54" s="24">
        <f>VLOOKUP($B54,IN_05_17!$B:$E,4,)</f>
        <v>1479.2755694165371</v>
      </c>
      <c r="G54" s="17">
        <f>F54*E54</f>
        <v>4.4378267082496112</v>
      </c>
      <c r="H54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1" manualBreakCount="1">
    <brk id="43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</sheetPr>
  <dimension ref="A1:I111"/>
  <sheetViews>
    <sheetView topLeftCell="B1" workbookViewId="0">
      <selection activeCell="F1" sqref="F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3.5" customHeight="1"/>
    <row r="2" spans="1:9" s="1" customFormat="1" ht="33.75" customHeight="1">
      <c r="A2" s="26"/>
      <c r="B2" s="327" t="str">
        <f>'PT ORGANISMOS'!A2</f>
        <v>Precios de MAYO 2017</v>
      </c>
      <c r="C2" s="327"/>
      <c r="D2" s="327"/>
      <c r="E2" s="327"/>
      <c r="F2" s="327"/>
      <c r="G2" s="327"/>
      <c r="H2" s="327"/>
      <c r="I2" s="67"/>
    </row>
    <row r="3" spans="1:9" s="1" customFormat="1" ht="30" customHeight="1">
      <c r="A3" s="26"/>
      <c r="B3" s="326" t="s">
        <v>1465</v>
      </c>
      <c r="C3" s="326"/>
      <c r="D3" s="326"/>
      <c r="E3" s="326"/>
      <c r="F3" s="326"/>
      <c r="G3" s="326"/>
      <c r="H3" s="326"/>
      <c r="I3" s="67"/>
    </row>
    <row r="4" spans="1:9" s="1" customFormat="1" ht="26.25" customHeight="1">
      <c r="A4" s="26"/>
      <c r="B4" s="328" t="s">
        <v>1529</v>
      </c>
      <c r="C4" s="328"/>
      <c r="D4" s="328"/>
      <c r="E4" s="328"/>
      <c r="F4" s="328"/>
      <c r="G4" s="328"/>
      <c r="H4" s="328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1530</v>
      </c>
      <c r="B6" s="42" t="s">
        <v>1539</v>
      </c>
      <c r="C6" s="11"/>
      <c r="D6" s="45" t="s">
        <v>1470</v>
      </c>
      <c r="E6" s="43" t="str">
        <f>A6</f>
        <v>0.27.00.A</v>
      </c>
      <c r="F6" s="45" t="s">
        <v>1477</v>
      </c>
      <c r="G6" s="44">
        <f>SUM(G8:G15)</f>
        <v>198.56482610726241</v>
      </c>
      <c r="H6" s="8" t="s">
        <v>3</v>
      </c>
    </row>
    <row r="7" spans="1:9" s="2" customFormat="1" ht="15">
      <c r="A7" s="28"/>
      <c r="B7" s="34" t="s">
        <v>1466</v>
      </c>
      <c r="C7" s="18"/>
      <c r="D7" s="19" t="s">
        <v>1471</v>
      </c>
      <c r="E7" s="19" t="s">
        <v>1467</v>
      </c>
      <c r="F7" s="20" t="s">
        <v>1468</v>
      </c>
      <c r="G7" s="20" t="s">
        <v>1469</v>
      </c>
      <c r="H7" s="18"/>
    </row>
    <row r="8" spans="1:9" s="2" customFormat="1" ht="13.5" customHeight="1">
      <c r="A8" s="29"/>
      <c r="B8" s="46" t="s">
        <v>1459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179</v>
      </c>
      <c r="B9" s="39" t="str">
        <f>VLOOKUP($A9,'PT ORGANISMOS'!$B$5:$H$1024,4,FALSE)</f>
        <v>li.004</v>
      </c>
      <c r="C9" s="7" t="str">
        <f>VLOOKUP($A9,'PT ORGANISMOS'!$B$5:$H$1024,3,FALSE)</f>
        <v>Cal hidratada en bolsa</v>
      </c>
      <c r="D9" s="8" t="str">
        <f>VLOOKUP($A9,'PT ORGANISMOS'!$B$5:$H$1024,7,FALSE)</f>
        <v>kg</v>
      </c>
      <c r="E9" s="12">
        <v>7</v>
      </c>
      <c r="F9" s="22">
        <f>VLOOKUP($B9,IN_05_17!$B:$E,4,)</f>
        <v>4.7017907148598219</v>
      </c>
      <c r="G9" s="13">
        <f>F9*E9</f>
        <v>32.91253500401875</v>
      </c>
      <c r="H9" s="8"/>
    </row>
    <row r="10" spans="1:9" s="2" customFormat="1" ht="13.5" customHeight="1">
      <c r="A10" s="27">
        <v>181</v>
      </c>
      <c r="B10" s="39" t="str">
        <f>VLOOKUP($A10,'PT ORGANISMOS'!$B$5:$H$1024,4,FALSE)</f>
        <v>li.006</v>
      </c>
      <c r="C10" s="7" t="str">
        <f>VLOOKUP($A10,'PT ORGANISMOS'!$B$5:$H$1024,3,FALSE)</f>
        <v>Cemento Portland</v>
      </c>
      <c r="D10" s="8" t="str">
        <f>VLOOKUP($A10,'PT ORGANISMOS'!$B$5:$H$1024,7,FALSE)</f>
        <v>kg</v>
      </c>
      <c r="E10" s="12">
        <v>4.0999999999999996</v>
      </c>
      <c r="F10" s="22">
        <f>VLOOKUP($B10,IN_05_17!$B:$E,4,)</f>
        <v>5.7139735354607444</v>
      </c>
      <c r="G10" s="13">
        <f>F10*E10</f>
        <v>23.427291495389049</v>
      </c>
      <c r="H10" s="8"/>
    </row>
    <row r="11" spans="1:9" s="2" customFormat="1" ht="13.5" customHeight="1">
      <c r="A11" s="27">
        <v>34</v>
      </c>
      <c r="B11" s="39" t="str">
        <f>VLOOKUP($A11,'PT ORGANISMOS'!$B$5:$H$1024,4,FALSE)</f>
        <v>ar.004</v>
      </c>
      <c r="C11" s="7" t="str">
        <f>VLOOKUP($A11,'PT ORGANISMOS'!$B$5:$H$1024,3,FALSE)</f>
        <v>Ripiosa</v>
      </c>
      <c r="D11" s="8" t="str">
        <f>VLOOKUP($A11,'PT ORGANISMOS'!$B$5:$H$1024,7,FALSE)</f>
        <v>m3</v>
      </c>
      <c r="E11" s="12">
        <v>0.15</v>
      </c>
      <c r="F11" s="22">
        <f>VLOOKUP($B11,IN_05_17!$B:$E,4,)</f>
        <v>321.05134886792291</v>
      </c>
      <c r="G11" s="13">
        <f>F11*E11</f>
        <v>48.157702330188435</v>
      </c>
      <c r="H11" s="8"/>
    </row>
    <row r="12" spans="1:9" s="2" customFormat="1" ht="13.5" customHeight="1">
      <c r="A12" s="27"/>
      <c r="B12" s="35" t="s">
        <v>1460</v>
      </c>
      <c r="C12" s="7"/>
      <c r="D12" s="8"/>
      <c r="E12" s="12"/>
      <c r="F12" s="22"/>
      <c r="G12" s="13"/>
      <c r="H12" s="8"/>
    </row>
    <row r="13" spans="1:9" s="2" customFormat="1" ht="13.5" customHeight="1">
      <c r="A13" s="27">
        <v>202</v>
      </c>
      <c r="B13" s="39" t="str">
        <f>VLOOKUP($A13,'PT ORGANISMOS'!$B$5:$H$1024,4,FALSE)</f>
        <v>mo.006</v>
      </c>
      <c r="C13" s="7" t="str">
        <f>VLOOKUP($A13,'PT ORGANISMOS'!$B$5:$H$1024,3,FALSE)</f>
        <v>Cuadrilla tipo UOCRA</v>
      </c>
      <c r="D13" s="8" t="str">
        <f>VLOOKUP($A13,'PT ORGANISMOS'!$B$5:$H$1024,7,FALSE)</f>
        <v>h</v>
      </c>
      <c r="E13" s="12">
        <v>0.7</v>
      </c>
      <c r="F13" s="22">
        <f>VLOOKUP($B13,IN_05_17!$B:$E,4,)</f>
        <v>125.92885000000004</v>
      </c>
      <c r="G13" s="13">
        <f>F13*E13</f>
        <v>88.150195000000025</v>
      </c>
      <c r="H13" s="8"/>
    </row>
    <row r="14" spans="1:9" s="2" customFormat="1" ht="13.5" customHeight="1">
      <c r="A14" s="27"/>
      <c r="B14" s="35" t="s">
        <v>1461</v>
      </c>
      <c r="C14" s="7"/>
      <c r="D14" s="8"/>
      <c r="E14" s="12"/>
      <c r="F14" s="22"/>
      <c r="G14" s="13"/>
      <c r="H14" s="8"/>
    </row>
    <row r="15" spans="1:9" s="2" customFormat="1" ht="13.5" customHeight="1">
      <c r="A15" s="30">
        <v>83</v>
      </c>
      <c r="B15" s="40" t="str">
        <f>VLOOKUP($A15,'PT ORGANISMOS'!$B$5:$H$1024,4,FALSE)</f>
        <v>eq.020</v>
      </c>
      <c r="C15" s="14" t="str">
        <f>VLOOKUP($A15,'PT ORGANISMOS'!$B$5:$H$1024,3,FALSE)</f>
        <v>Mixer hormigón 5 m3</v>
      </c>
      <c r="D15" s="15" t="str">
        <f>VLOOKUP($A15,'PT ORGANISMOS'!$B$5:$H$1024,7,FALSE)</f>
        <v>h</v>
      </c>
      <c r="E15" s="31">
        <v>4.0000000000000001E-3</v>
      </c>
      <c r="F15" s="24">
        <f>VLOOKUP($B15,IN_05_17!$B:$E,4,)</f>
        <v>1479.2755694165371</v>
      </c>
      <c r="G15" s="17">
        <f>F15*E15</f>
        <v>5.9171022776661486</v>
      </c>
      <c r="H15" s="15"/>
    </row>
    <row r="16" spans="1:9" s="2" customFormat="1" ht="15">
      <c r="A16" s="27"/>
      <c r="B16" s="38"/>
      <c r="D16" s="3"/>
      <c r="E16" s="4"/>
      <c r="F16" s="4"/>
      <c r="G16" s="5"/>
      <c r="H16" s="3"/>
    </row>
    <row r="18" spans="1:8" s="2" customFormat="1" ht="15.75">
      <c r="A18" s="50" t="s">
        <v>1531</v>
      </c>
      <c r="B18" s="42" t="s">
        <v>1540</v>
      </c>
      <c r="C18" s="11"/>
      <c r="D18" s="45" t="s">
        <v>1470</v>
      </c>
      <c r="E18" s="43" t="str">
        <f>A18</f>
        <v>0.27.10.A</v>
      </c>
      <c r="F18" s="45" t="s">
        <v>1477</v>
      </c>
      <c r="G18" s="44">
        <f>SUM(G20:G27)</f>
        <v>94.216077168330827</v>
      </c>
      <c r="H18" s="8" t="s">
        <v>3</v>
      </c>
    </row>
    <row r="19" spans="1:8" s="2" customFormat="1" ht="15">
      <c r="A19" s="28"/>
      <c r="B19" s="34" t="s">
        <v>1466</v>
      </c>
      <c r="C19" s="18"/>
      <c r="D19" s="19" t="s">
        <v>1471</v>
      </c>
      <c r="E19" s="19" t="s">
        <v>1467</v>
      </c>
      <c r="F19" s="20" t="s">
        <v>1468</v>
      </c>
      <c r="G19" s="20" t="s">
        <v>1469</v>
      </c>
      <c r="H19" s="18"/>
    </row>
    <row r="20" spans="1:8" s="2" customFormat="1" ht="13.5" customHeight="1">
      <c r="A20" s="29"/>
      <c r="B20" s="46" t="s">
        <v>1459</v>
      </c>
      <c r="C20" s="25"/>
      <c r="D20" s="41"/>
      <c r="E20" s="47"/>
      <c r="F20" s="48"/>
      <c r="G20" s="49"/>
      <c r="H20" s="41"/>
    </row>
    <row r="21" spans="1:8" s="2" customFormat="1" ht="13.5" customHeight="1">
      <c r="A21" s="27">
        <v>179</v>
      </c>
      <c r="B21" s="39" t="str">
        <f>VLOOKUP($A21,'PT ORGANISMOS'!$B$5:$H$1024,4,FALSE)</f>
        <v>li.004</v>
      </c>
      <c r="C21" s="7" t="str">
        <f>VLOOKUP($A21,'PT ORGANISMOS'!$B$5:$H$1024,3,FALSE)</f>
        <v>Cal hidratada en bolsa</v>
      </c>
      <c r="D21" s="8" t="str">
        <f>VLOOKUP($A21,'PT ORGANISMOS'!$B$5:$H$1024,7,FALSE)</f>
        <v>kg</v>
      </c>
      <c r="E21" s="12">
        <v>3.5</v>
      </c>
      <c r="F21" s="22">
        <f>VLOOKUP($B21,IN_05_17!$B:$E,4,)</f>
        <v>4.7017907148598219</v>
      </c>
      <c r="G21" s="13">
        <f>F21*E21</f>
        <v>16.456267502009375</v>
      </c>
      <c r="H21" s="8"/>
    </row>
    <row r="22" spans="1:8" s="2" customFormat="1" ht="13.5" customHeight="1">
      <c r="A22" s="27">
        <v>181</v>
      </c>
      <c r="B22" s="39" t="str">
        <f>VLOOKUP($A22,'PT ORGANISMOS'!$B$5:$H$1024,4,FALSE)</f>
        <v>li.006</v>
      </c>
      <c r="C22" s="7" t="str">
        <f>VLOOKUP($A22,'PT ORGANISMOS'!$B$5:$H$1024,3,FALSE)</f>
        <v>Cemento Portland</v>
      </c>
      <c r="D22" s="8" t="str">
        <f>VLOOKUP($A22,'PT ORGANISMOS'!$B$5:$H$1024,7,FALSE)</f>
        <v>kg</v>
      </c>
      <c r="E22" s="12">
        <v>2.0499999999999998</v>
      </c>
      <c r="F22" s="22">
        <f>VLOOKUP($B22,IN_05_17!$B:$E,4,)</f>
        <v>5.7139735354607444</v>
      </c>
      <c r="G22" s="13">
        <f>F22*E22</f>
        <v>11.713645747694525</v>
      </c>
      <c r="H22" s="8"/>
    </row>
    <row r="23" spans="1:8" s="2" customFormat="1" ht="13.5" customHeight="1">
      <c r="A23" s="27">
        <v>34</v>
      </c>
      <c r="B23" s="39" t="str">
        <f>VLOOKUP($A23,'PT ORGANISMOS'!$B$5:$H$1024,4,FALSE)</f>
        <v>ar.004</v>
      </c>
      <c r="C23" s="7" t="str">
        <f>VLOOKUP($A23,'PT ORGANISMOS'!$B$5:$H$1024,3,FALSE)</f>
        <v>Ripiosa</v>
      </c>
      <c r="D23" s="8" t="str">
        <f>VLOOKUP($A23,'PT ORGANISMOS'!$B$5:$H$1024,7,FALSE)</f>
        <v>m3</v>
      </c>
      <c r="E23" s="32">
        <v>3.5000000000000003E-2</v>
      </c>
      <c r="F23" s="22">
        <f>VLOOKUP($B23,IN_05_17!$B:$E,4,)</f>
        <v>321.05134886792291</v>
      </c>
      <c r="G23" s="13">
        <f>F23*E23</f>
        <v>11.236797210377302</v>
      </c>
      <c r="H23" s="8"/>
    </row>
    <row r="24" spans="1:8" s="2" customFormat="1" ht="13.5" customHeight="1">
      <c r="A24" s="27"/>
      <c r="B24" s="35" t="s">
        <v>1460</v>
      </c>
      <c r="C24" s="7"/>
      <c r="D24" s="8"/>
      <c r="E24" s="12"/>
      <c r="F24" s="22"/>
      <c r="G24" s="13"/>
      <c r="H24" s="8"/>
    </row>
    <row r="25" spans="1:8" s="2" customFormat="1" ht="13.5" customHeight="1">
      <c r="A25" s="27">
        <v>202</v>
      </c>
      <c r="B25" s="39" t="str">
        <f>VLOOKUP($A25,'PT ORGANISMOS'!$B$5:$H$1024,4,FALSE)</f>
        <v>mo.006</v>
      </c>
      <c r="C25" s="7" t="str">
        <f>VLOOKUP($A25,'PT ORGANISMOS'!$B$5:$H$1024,3,FALSE)</f>
        <v>Cuadrilla tipo UOCRA</v>
      </c>
      <c r="D25" s="8" t="str">
        <f>VLOOKUP($A25,'PT ORGANISMOS'!$B$5:$H$1024,7,FALSE)</f>
        <v>h</v>
      </c>
      <c r="E25" s="12">
        <v>0.4</v>
      </c>
      <c r="F25" s="22">
        <f>VLOOKUP($B25,IN_05_17!$B:$E,4,)</f>
        <v>125.92885000000004</v>
      </c>
      <c r="G25" s="13">
        <f>F25*E25</f>
        <v>50.371540000000017</v>
      </c>
      <c r="H25" s="8"/>
    </row>
    <row r="26" spans="1:8" s="2" customFormat="1" ht="13.5" customHeight="1">
      <c r="A26" s="27"/>
      <c r="B26" s="35" t="s">
        <v>1461</v>
      </c>
      <c r="C26" s="7"/>
      <c r="D26" s="8"/>
      <c r="E26" s="12"/>
      <c r="F26" s="22"/>
      <c r="G26" s="13"/>
      <c r="H26" s="8"/>
    </row>
    <row r="27" spans="1:8" s="2" customFormat="1" ht="13.5" customHeight="1">
      <c r="A27" s="30">
        <v>83</v>
      </c>
      <c r="B27" s="40" t="str">
        <f>VLOOKUP($A27,'PT ORGANISMOS'!$B$5:$H$1024,4,FALSE)</f>
        <v>eq.020</v>
      </c>
      <c r="C27" s="14" t="str">
        <f>VLOOKUP($A27,'PT ORGANISMOS'!$B$5:$H$1024,3,FALSE)</f>
        <v>Mixer hormigón 5 m3</v>
      </c>
      <c r="D27" s="15" t="str">
        <f>VLOOKUP($A27,'PT ORGANISMOS'!$B$5:$H$1024,7,FALSE)</f>
        <v>h</v>
      </c>
      <c r="E27" s="31">
        <v>3.0000000000000001E-3</v>
      </c>
      <c r="F27" s="24">
        <f>VLOOKUP($B27,IN_05_17!$B:$E,4,)</f>
        <v>1479.2755694165371</v>
      </c>
      <c r="G27" s="17">
        <f>F27*E27</f>
        <v>4.4378267082496112</v>
      </c>
      <c r="H27" s="15"/>
    </row>
    <row r="30" spans="1:8" s="2" customFormat="1" ht="15.75">
      <c r="A30" s="50" t="s">
        <v>1532</v>
      </c>
      <c r="B30" s="42" t="s">
        <v>1541</v>
      </c>
      <c r="C30" s="11"/>
      <c r="D30" s="45" t="s">
        <v>1470</v>
      </c>
      <c r="E30" s="43" t="str">
        <f>A30</f>
        <v>0.27.20.A</v>
      </c>
      <c r="F30" s="45" t="s">
        <v>1477</v>
      </c>
      <c r="G30" s="44">
        <f>SUM(G32:G40)</f>
        <v>657.09942474814613</v>
      </c>
      <c r="H30" s="8" t="s">
        <v>3</v>
      </c>
    </row>
    <row r="31" spans="1:8" s="2" customFormat="1" ht="15">
      <c r="A31" s="28"/>
      <c r="B31" s="34" t="s">
        <v>1466</v>
      </c>
      <c r="C31" s="18"/>
      <c r="D31" s="19" t="s">
        <v>1471</v>
      </c>
      <c r="E31" s="19" t="s">
        <v>1467</v>
      </c>
      <c r="F31" s="20" t="s">
        <v>1468</v>
      </c>
      <c r="G31" s="20" t="s">
        <v>1469</v>
      </c>
      <c r="H31" s="18"/>
    </row>
    <row r="32" spans="1:8" s="2" customFormat="1" ht="13.5" customHeight="1">
      <c r="A32" s="29"/>
      <c r="B32" s="46" t="s">
        <v>1459</v>
      </c>
      <c r="C32" s="25"/>
      <c r="D32" s="41"/>
      <c r="E32" s="47"/>
      <c r="F32" s="48"/>
      <c r="G32" s="49"/>
      <c r="H32" s="41"/>
    </row>
    <row r="33" spans="1:8" s="2" customFormat="1" ht="13.5" customHeight="1">
      <c r="A33" s="27">
        <v>179</v>
      </c>
      <c r="B33" s="39" t="str">
        <f>VLOOKUP($A33,'PT ORGANISMOS'!$B$5:$H$1024,4,FALSE)</f>
        <v>li.004</v>
      </c>
      <c r="C33" s="7" t="str">
        <f>VLOOKUP($A33,'PT ORGANISMOS'!$B$5:$H$1024,3,FALSE)</f>
        <v>Cal hidratada en bolsa</v>
      </c>
      <c r="D33" s="8" t="str">
        <f>VLOOKUP($A33,'PT ORGANISMOS'!$B$5:$H$1024,7,FALSE)</f>
        <v>kg</v>
      </c>
      <c r="E33" s="12">
        <v>5</v>
      </c>
      <c r="F33" s="22">
        <f>VLOOKUP($B33,IN_05_17!$B:$E,4,)</f>
        <v>4.7017907148598219</v>
      </c>
      <c r="G33" s="13">
        <f>F33*E33</f>
        <v>23.50895357429911</v>
      </c>
      <c r="H33" s="8"/>
    </row>
    <row r="34" spans="1:8" s="2" customFormat="1" ht="13.5" customHeight="1">
      <c r="A34" s="27">
        <v>181</v>
      </c>
      <c r="B34" s="39" t="str">
        <f>VLOOKUP($A34,'PT ORGANISMOS'!$B$5:$H$1024,4,FALSE)</f>
        <v>li.006</v>
      </c>
      <c r="C34" s="7" t="str">
        <f>VLOOKUP($A34,'PT ORGANISMOS'!$B$5:$H$1024,3,FALSE)</f>
        <v>Cemento Portland</v>
      </c>
      <c r="D34" s="8" t="str">
        <f>VLOOKUP($A34,'PT ORGANISMOS'!$B$5:$H$1024,7,FALSE)</f>
        <v>kg</v>
      </c>
      <c r="E34" s="12">
        <v>5.84</v>
      </c>
      <c r="F34" s="22">
        <f>VLOOKUP($B34,IN_05_17!$B:$E,4,)</f>
        <v>5.7139735354607444</v>
      </c>
      <c r="G34" s="13">
        <f>F34*E34</f>
        <v>33.369605447090748</v>
      </c>
      <c r="H34" s="8"/>
    </row>
    <row r="35" spans="1:8" s="2" customFormat="1" ht="13.5" customHeight="1">
      <c r="A35" s="27">
        <v>31</v>
      </c>
      <c r="B35" s="39" t="str">
        <f>VLOOKUP($A35,'PT ORGANISMOS'!$B$5:$H$1024,4,FALSE)</f>
        <v>ar.001</v>
      </c>
      <c r="C35" s="7" t="str">
        <f>VLOOKUP($A35,'PT ORGANISMOS'!$B$5:$H$1024,3,FALSE)</f>
        <v>Arena Gruesa</v>
      </c>
      <c r="D35" s="8" t="str">
        <f>VLOOKUP($A35,'PT ORGANISMOS'!$B$5:$H$1024,7,FALSE)</f>
        <v>m3</v>
      </c>
      <c r="E35" s="12">
        <v>0.03</v>
      </c>
      <c r="F35" s="22">
        <f>VLOOKUP($B35,IN_05_17!$B:$E,4,)</f>
        <v>310.40665205320892</v>
      </c>
      <c r="G35" s="13">
        <f>F35*E35</f>
        <v>9.3121995615962678</v>
      </c>
      <c r="H35" s="8"/>
    </row>
    <row r="36" spans="1:8" s="2" customFormat="1" ht="13.5" customHeight="1">
      <c r="A36" s="27">
        <v>326</v>
      </c>
      <c r="B36" s="39" t="str">
        <f>VLOOKUP($A36,'PT ORGANISMOS'!$B$5:$H$1024,4,FALSE)</f>
        <v>so.004</v>
      </c>
      <c r="C36" s="7" t="str">
        <f>VLOOKUP($A36,'PT ORGANISMOS'!$B$5:$H$1024,3,FALSE)</f>
        <v>Mosaico granítico 30x30 gris común</v>
      </c>
      <c r="D36" s="8" t="str">
        <f>VLOOKUP($A36,'PT ORGANISMOS'!$B$5:$H$1024,7,FALSE)</f>
        <v>m2</v>
      </c>
      <c r="E36" s="12">
        <v>1.26</v>
      </c>
      <c r="F36" s="22">
        <f>VLOOKUP($B36,IN_05_17!$B:$E,4,)</f>
        <v>198.45340566938799</v>
      </c>
      <c r="G36" s="13">
        <f>F36*E36</f>
        <v>250.05129114342887</v>
      </c>
      <c r="H36" s="8"/>
    </row>
    <row r="37" spans="1:8" s="2" customFormat="1" ht="13.5" customHeight="1">
      <c r="A37" s="27"/>
      <c r="B37" s="35" t="s">
        <v>1460</v>
      </c>
      <c r="C37" s="7"/>
      <c r="D37" s="8"/>
      <c r="E37" s="12"/>
      <c r="F37" s="22"/>
      <c r="G37" s="13"/>
      <c r="H37" s="8"/>
    </row>
    <row r="38" spans="1:8" s="2" customFormat="1" ht="13.5" customHeight="1">
      <c r="A38" s="27">
        <v>202</v>
      </c>
      <c r="B38" s="39" t="str">
        <f>VLOOKUP($A38,'PT ORGANISMOS'!$B$5:$H$1024,4,FALSE)</f>
        <v>mo.006</v>
      </c>
      <c r="C38" s="7" t="str">
        <f>VLOOKUP($A38,'PT ORGANISMOS'!$B$5:$H$1024,3,FALSE)</f>
        <v>Cuadrilla tipo UOCRA</v>
      </c>
      <c r="D38" s="8" t="str">
        <f>VLOOKUP($A38,'PT ORGANISMOS'!$B$5:$H$1024,7,FALSE)</f>
        <v>h</v>
      </c>
      <c r="E38" s="12">
        <v>2.5</v>
      </c>
      <c r="F38" s="22">
        <f>VLOOKUP($B38,IN_05_17!$B:$E,4,)</f>
        <v>125.92885000000004</v>
      </c>
      <c r="G38" s="13">
        <f>F38*E38</f>
        <v>314.82212500000009</v>
      </c>
      <c r="H38" s="8"/>
    </row>
    <row r="39" spans="1:8" s="2" customFormat="1" ht="13.5" customHeight="1">
      <c r="A39" s="27"/>
      <c r="B39" s="35" t="s">
        <v>1461</v>
      </c>
      <c r="C39" s="7"/>
      <c r="D39" s="8"/>
      <c r="E39" s="12"/>
      <c r="F39" s="22"/>
      <c r="G39" s="13"/>
      <c r="H39" s="8"/>
    </row>
    <row r="40" spans="1:8" s="2" customFormat="1" ht="13.5" customHeight="1">
      <c r="A40" s="30">
        <v>83</v>
      </c>
      <c r="B40" s="40" t="str">
        <f>VLOOKUP($A40,'PT ORGANISMOS'!$B$5:$H$1024,4,FALSE)</f>
        <v>eq.020</v>
      </c>
      <c r="C40" s="14" t="str">
        <f>VLOOKUP($A40,'PT ORGANISMOS'!$B$5:$H$1024,3,FALSE)</f>
        <v>Mixer hormigón 5 m3</v>
      </c>
      <c r="D40" s="15" t="str">
        <f>VLOOKUP($A40,'PT ORGANISMOS'!$B$5:$H$1024,7,FALSE)</f>
        <v>h</v>
      </c>
      <c r="E40" s="72">
        <v>1.7600000000000001E-2</v>
      </c>
      <c r="F40" s="24">
        <f>VLOOKUP($B40,IN_05_17!$B:$E,4,)</f>
        <v>1479.2755694165371</v>
      </c>
      <c r="G40" s="17">
        <f>F40*E40</f>
        <v>26.035250021731056</v>
      </c>
      <c r="H40" s="15"/>
    </row>
    <row r="43" spans="1:8" s="2" customFormat="1" ht="15.75">
      <c r="A43" s="50" t="s">
        <v>1533</v>
      </c>
      <c r="B43" s="42" t="s">
        <v>1542</v>
      </c>
      <c r="C43" s="11"/>
      <c r="D43" s="45" t="s">
        <v>1470</v>
      </c>
      <c r="E43" s="43" t="str">
        <f>A43</f>
        <v>0.27.25.A</v>
      </c>
      <c r="F43" s="45" t="s">
        <v>1477</v>
      </c>
      <c r="G43" s="44">
        <f>SUM(G45:G53)</f>
        <v>463.28810299570864</v>
      </c>
      <c r="H43" s="8" t="s">
        <v>3</v>
      </c>
    </row>
    <row r="44" spans="1:8" s="2" customFormat="1" ht="15">
      <c r="A44" s="28"/>
      <c r="B44" s="34" t="s">
        <v>1466</v>
      </c>
      <c r="C44" s="18"/>
      <c r="D44" s="19" t="s">
        <v>1471</v>
      </c>
      <c r="E44" s="19" t="s">
        <v>1467</v>
      </c>
      <c r="F44" s="20" t="s">
        <v>1468</v>
      </c>
      <c r="G44" s="20" t="s">
        <v>1469</v>
      </c>
      <c r="H44" s="18"/>
    </row>
    <row r="45" spans="1:8" s="2" customFormat="1" ht="13.5" customHeight="1">
      <c r="A45" s="29"/>
      <c r="B45" s="46" t="s">
        <v>1459</v>
      </c>
      <c r="C45" s="25"/>
      <c r="D45" s="41"/>
      <c r="E45" s="47"/>
      <c r="F45" s="48"/>
      <c r="G45" s="49"/>
      <c r="H45" s="41"/>
    </row>
    <row r="46" spans="1:8" s="2" customFormat="1" ht="13.5" customHeight="1">
      <c r="A46" s="27">
        <v>179</v>
      </c>
      <c r="B46" s="39" t="str">
        <f>VLOOKUP($A46,'PT ORGANISMOS'!$B$5:$H$1024,4,FALSE)</f>
        <v>li.004</v>
      </c>
      <c r="C46" s="7" t="str">
        <f>VLOOKUP($A46,'PT ORGANISMOS'!$B$5:$H$1024,3,FALSE)</f>
        <v>Cal hidratada en bolsa</v>
      </c>
      <c r="D46" s="8" t="str">
        <f>VLOOKUP($A46,'PT ORGANISMOS'!$B$5:$H$1024,7,FALSE)</f>
        <v>kg</v>
      </c>
      <c r="E46" s="12">
        <v>5</v>
      </c>
      <c r="F46" s="22">
        <f>VLOOKUP($B46,IN_05_17!$B:$E,4,)</f>
        <v>4.7017907148598219</v>
      </c>
      <c r="G46" s="13">
        <f>F46*E46</f>
        <v>23.50895357429911</v>
      </c>
      <c r="H46" s="8"/>
    </row>
    <row r="47" spans="1:8" s="2" customFormat="1" ht="13.5" customHeight="1">
      <c r="A47" s="27">
        <v>181</v>
      </c>
      <c r="B47" s="39" t="str">
        <f>VLOOKUP($A47,'PT ORGANISMOS'!$B$5:$H$1024,4,FALSE)</f>
        <v>li.006</v>
      </c>
      <c r="C47" s="7" t="str">
        <f>VLOOKUP($A47,'PT ORGANISMOS'!$B$5:$H$1024,3,FALSE)</f>
        <v>Cemento Portland</v>
      </c>
      <c r="D47" s="8" t="str">
        <f>VLOOKUP($A47,'PT ORGANISMOS'!$B$5:$H$1024,7,FALSE)</f>
        <v>kg</v>
      </c>
      <c r="E47" s="12">
        <v>5</v>
      </c>
      <c r="F47" s="22">
        <f>VLOOKUP($B47,IN_05_17!$B:$E,4,)</f>
        <v>5.7139735354607444</v>
      </c>
      <c r="G47" s="13">
        <f>F47*E47</f>
        <v>28.569867677303723</v>
      </c>
      <c r="H47" s="8"/>
    </row>
    <row r="48" spans="1:8" s="2" customFormat="1" ht="13.5" customHeight="1">
      <c r="A48" s="27">
        <v>31</v>
      </c>
      <c r="B48" s="39" t="str">
        <f>VLOOKUP($A48,'PT ORGANISMOS'!$B$5:$H$1024,4,FALSE)</f>
        <v>ar.001</v>
      </c>
      <c r="C48" s="7" t="str">
        <f>VLOOKUP($A48,'PT ORGANISMOS'!$B$5:$H$1024,3,FALSE)</f>
        <v>Arena Gruesa</v>
      </c>
      <c r="D48" s="8" t="str">
        <f>VLOOKUP($A48,'PT ORGANISMOS'!$B$5:$H$1024,7,FALSE)</f>
        <v>m3</v>
      </c>
      <c r="E48" s="12">
        <v>0.03</v>
      </c>
      <c r="F48" s="22">
        <f>VLOOKUP($B48,IN_05_17!$B:$E,4,)</f>
        <v>310.40665205320892</v>
      </c>
      <c r="G48" s="13">
        <f>F48*E48</f>
        <v>9.3121995615962678</v>
      </c>
      <c r="H48" s="8"/>
    </row>
    <row r="49" spans="1:8" s="2" customFormat="1" ht="13.5" customHeight="1">
      <c r="A49" s="27">
        <v>325</v>
      </c>
      <c r="B49" s="39" t="str">
        <f>VLOOKUP($A49,'PT ORGANISMOS'!$B$5:$H$1024,4,FALSE)</f>
        <v>so.003</v>
      </c>
      <c r="C49" s="7" t="str">
        <f>VLOOKUP($A49,'PT ORGANISMOS'!$B$5:$H$1024,3,FALSE)</f>
        <v>Mosaico calcareo amarillo, rojo o gris</v>
      </c>
      <c r="D49" s="8" t="str">
        <f>VLOOKUP($A49,'PT ORGANISMOS'!$B$5:$H$1024,7,FALSE)</f>
        <v>m2</v>
      </c>
      <c r="E49" s="12">
        <v>1.27</v>
      </c>
      <c r="F49" s="22">
        <f>VLOOKUP($B49,IN_05_17!$B:$E,4,)</f>
        <v>131.90738296859416</v>
      </c>
      <c r="G49" s="13">
        <f>F49*E49</f>
        <v>167.52237637011459</v>
      </c>
      <c r="H49" s="8"/>
    </row>
    <row r="50" spans="1:8" s="2" customFormat="1" ht="13.5" customHeight="1">
      <c r="A50" s="27"/>
      <c r="B50" s="35" t="s">
        <v>1460</v>
      </c>
      <c r="C50" s="7"/>
      <c r="D50" s="8"/>
      <c r="E50" s="12"/>
      <c r="F50" s="22"/>
      <c r="G50" s="13"/>
      <c r="H50" s="8"/>
    </row>
    <row r="51" spans="1:8" s="2" customFormat="1" ht="13.5" customHeight="1">
      <c r="A51" s="27">
        <v>202</v>
      </c>
      <c r="B51" s="39" t="str">
        <f>VLOOKUP($A51,'PT ORGANISMOS'!$B$5:$H$1024,4,FALSE)</f>
        <v>mo.006</v>
      </c>
      <c r="C51" s="7" t="str">
        <f>VLOOKUP($A51,'PT ORGANISMOS'!$B$5:$H$1024,3,FALSE)</f>
        <v>Cuadrilla tipo UOCRA</v>
      </c>
      <c r="D51" s="8" t="str">
        <f>VLOOKUP($A51,'PT ORGANISMOS'!$B$5:$H$1024,7,FALSE)</f>
        <v>h</v>
      </c>
      <c r="E51" s="12">
        <v>1.7</v>
      </c>
      <c r="F51" s="22">
        <f>VLOOKUP($B51,IN_05_17!$B:$E,4,)</f>
        <v>125.92885000000004</v>
      </c>
      <c r="G51" s="13">
        <f>F51*E51</f>
        <v>214.07904500000006</v>
      </c>
      <c r="H51" s="8"/>
    </row>
    <row r="52" spans="1:8" s="2" customFormat="1" ht="13.5" customHeight="1">
      <c r="A52" s="27"/>
      <c r="B52" s="35" t="s">
        <v>1461</v>
      </c>
      <c r="C52" s="7"/>
      <c r="D52" s="8"/>
      <c r="E52" s="12"/>
      <c r="F52" s="22"/>
      <c r="G52" s="13"/>
      <c r="H52" s="8"/>
    </row>
    <row r="53" spans="1:8" s="2" customFormat="1" ht="13.5" customHeight="1">
      <c r="A53" s="30">
        <v>83</v>
      </c>
      <c r="B53" s="40" t="str">
        <f>VLOOKUP($A53,'PT ORGANISMOS'!$B$5:$H$1024,4,FALSE)</f>
        <v>eq.020</v>
      </c>
      <c r="C53" s="14" t="str">
        <f>VLOOKUP($A53,'PT ORGANISMOS'!$B$5:$H$1024,3,FALSE)</f>
        <v>Mixer hormigón 5 m3</v>
      </c>
      <c r="D53" s="15" t="str">
        <f>VLOOKUP($A53,'PT ORGANISMOS'!$B$5:$H$1024,7,FALSE)</f>
        <v>h</v>
      </c>
      <c r="E53" s="73">
        <v>1.372E-2</v>
      </c>
      <c r="F53" s="24">
        <f>VLOOKUP($B53,IN_05_17!$B:$E,4,)</f>
        <v>1479.2755694165371</v>
      </c>
      <c r="G53" s="17">
        <f>F53*E53</f>
        <v>20.295660812394889</v>
      </c>
      <c r="H53" s="15"/>
    </row>
    <row r="54" spans="1:8" s="2" customFormat="1" ht="15.75">
      <c r="A54" s="50" t="s">
        <v>1534</v>
      </c>
      <c r="B54" s="42" t="s">
        <v>1543</v>
      </c>
      <c r="C54" s="11"/>
      <c r="D54" s="45" t="s">
        <v>1470</v>
      </c>
      <c r="E54" s="43" t="str">
        <f>A54</f>
        <v>0.27.30.A</v>
      </c>
      <c r="F54" s="45" t="s">
        <v>1477</v>
      </c>
      <c r="G54" s="44">
        <f>SUM(G56:G63)</f>
        <v>285.98660062614005</v>
      </c>
      <c r="H54" s="8" t="s">
        <v>3</v>
      </c>
    </row>
    <row r="55" spans="1:8" s="2" customFormat="1" ht="15">
      <c r="A55" s="28"/>
      <c r="B55" s="34" t="s">
        <v>1466</v>
      </c>
      <c r="C55" s="18"/>
      <c r="D55" s="19" t="s">
        <v>1471</v>
      </c>
      <c r="E55" s="19" t="s">
        <v>1467</v>
      </c>
      <c r="F55" s="20" t="s">
        <v>1468</v>
      </c>
      <c r="G55" s="20" t="s">
        <v>1469</v>
      </c>
      <c r="H55" s="18"/>
    </row>
    <row r="56" spans="1:8" s="2" customFormat="1" ht="13.5" customHeight="1">
      <c r="A56" s="29"/>
      <c r="B56" s="46" t="s">
        <v>1459</v>
      </c>
      <c r="C56" s="25"/>
      <c r="D56" s="41"/>
      <c r="E56" s="47"/>
      <c r="F56" s="48"/>
      <c r="G56" s="49"/>
      <c r="H56" s="41"/>
    </row>
    <row r="57" spans="1:8" s="2" customFormat="1" ht="13.5" customHeight="1">
      <c r="A57" s="27">
        <v>178</v>
      </c>
      <c r="B57" s="39" t="str">
        <f>VLOOKUP($A57,'PT ORGANISMOS'!$B$5:$H$1024,4,FALSE)</f>
        <v>li.001</v>
      </c>
      <c r="C57" s="7" t="str">
        <f>VLOOKUP($A57,'PT ORGANISMOS'!$B$5:$H$1024,3,FALSE)</f>
        <v>Adhesivo p/piso cerámico</v>
      </c>
      <c r="D57" s="8" t="str">
        <f>VLOOKUP($A57,'PT ORGANISMOS'!$B$5:$H$1024,7,FALSE)</f>
        <v>kg</v>
      </c>
      <c r="E57" s="12">
        <v>3.5</v>
      </c>
      <c r="F57" s="22">
        <f>VLOOKUP($B57,IN_05_17!$B:$E,4,)</f>
        <v>5.4782671334881199</v>
      </c>
      <c r="G57" s="13">
        <f>F57*E57</f>
        <v>19.173934967208421</v>
      </c>
      <c r="H57" s="8"/>
    </row>
    <row r="58" spans="1:8" s="2" customFormat="1" ht="13.5" customHeight="1">
      <c r="A58" s="27">
        <v>180</v>
      </c>
      <c r="B58" s="39" t="str">
        <f>VLOOKUP($A58,'PT ORGANISMOS'!$B$5:$H$1024,4,FALSE)</f>
        <v>li.005</v>
      </c>
      <c r="C58" s="7" t="str">
        <f>VLOOKUP($A58,'PT ORGANISMOS'!$B$5:$H$1024,3,FALSE)</f>
        <v>Cemento blanco</v>
      </c>
      <c r="D58" s="8" t="str">
        <f>VLOOKUP($A58,'PT ORGANISMOS'!$B$5:$H$1024,7,FALSE)</f>
        <v>bolsa</v>
      </c>
      <c r="E58" s="12">
        <v>0.01</v>
      </c>
      <c r="F58" s="22">
        <f>VLOOKUP($B58,IN_05_17!$B:$E,4,)</f>
        <v>175.0560714234087</v>
      </c>
      <c r="G58" s="13">
        <f>F58*E58</f>
        <v>1.7505607142340871</v>
      </c>
      <c r="H58" s="8"/>
    </row>
    <row r="59" spans="1:8" s="2" customFormat="1" ht="13.5" customHeight="1">
      <c r="A59" s="27">
        <v>328</v>
      </c>
      <c r="B59" s="39" t="str">
        <f>VLOOKUP($A59,'PT ORGANISMOS'!$B$5:$H$1024,4,FALSE)</f>
        <v>so.030</v>
      </c>
      <c r="C59" s="7" t="str">
        <f>VLOOKUP($A59,'PT ORGANISMOS'!$B$5:$H$1024,3,FALSE)</f>
        <v>Cerámico esmaltado 20x20</v>
      </c>
      <c r="D59" s="8" t="str">
        <f>VLOOKUP($A59,'PT ORGANISMOS'!$B$5:$H$1024,7,FALSE)</f>
        <v>m2</v>
      </c>
      <c r="E59" s="12">
        <v>1.1200000000000001</v>
      </c>
      <c r="F59" s="22">
        <f>VLOOKUP($B59,IN_05_17!$B:$E,4,)</f>
        <v>113.18438498604931</v>
      </c>
      <c r="G59" s="13">
        <f>F59*E59</f>
        <v>126.76651118437523</v>
      </c>
      <c r="H59" s="8"/>
    </row>
    <row r="60" spans="1:8" s="2" customFormat="1" ht="13.5" customHeight="1">
      <c r="A60" s="27"/>
      <c r="B60" s="35" t="s">
        <v>1460</v>
      </c>
      <c r="C60" s="7"/>
      <c r="D60" s="8"/>
      <c r="E60" s="12"/>
      <c r="F60" s="22"/>
      <c r="G60" s="13"/>
      <c r="H60" s="8"/>
    </row>
    <row r="61" spans="1:8" s="2" customFormat="1" ht="13.5" customHeight="1">
      <c r="A61" s="27">
        <v>202</v>
      </c>
      <c r="B61" s="39" t="str">
        <f>VLOOKUP($A61,'PT ORGANISMOS'!$B$5:$H$1024,4,FALSE)</f>
        <v>mo.006</v>
      </c>
      <c r="C61" s="7" t="str">
        <f>VLOOKUP($A61,'PT ORGANISMOS'!$B$5:$H$1024,3,FALSE)</f>
        <v>Cuadrilla tipo UOCRA</v>
      </c>
      <c r="D61" s="8" t="str">
        <f>VLOOKUP($A61,'PT ORGANISMOS'!$B$5:$H$1024,7,FALSE)</f>
        <v>h</v>
      </c>
      <c r="E61" s="12">
        <v>1</v>
      </c>
      <c r="F61" s="22">
        <f>VLOOKUP($B61,IN_05_17!$B:$E,4,)</f>
        <v>125.92885000000004</v>
      </c>
      <c r="G61" s="13">
        <f>F61*E61</f>
        <v>125.92885000000004</v>
      </c>
      <c r="H61" s="8"/>
    </row>
    <row r="62" spans="1:8" s="2" customFormat="1" ht="13.5" customHeight="1">
      <c r="A62" s="27"/>
      <c r="B62" s="35" t="s">
        <v>1461</v>
      </c>
      <c r="C62" s="7"/>
      <c r="D62" s="8"/>
      <c r="E62" s="12"/>
      <c r="F62" s="22"/>
      <c r="G62" s="13"/>
      <c r="H62" s="8"/>
    </row>
    <row r="63" spans="1:8" s="2" customFormat="1" ht="13.5" customHeight="1">
      <c r="A63" s="30">
        <v>83</v>
      </c>
      <c r="B63" s="40" t="str">
        <f>VLOOKUP($A63,'PT ORGANISMOS'!$B$5:$H$1024,4,FALSE)</f>
        <v>eq.020</v>
      </c>
      <c r="C63" s="14" t="str">
        <f>VLOOKUP($A63,'PT ORGANISMOS'!$B$5:$H$1024,3,FALSE)</f>
        <v>Mixer hormigón 5 m3</v>
      </c>
      <c r="D63" s="15" t="str">
        <f>VLOOKUP($A63,'PT ORGANISMOS'!$B$5:$H$1024,7,FALSE)</f>
        <v>h</v>
      </c>
      <c r="E63" s="73">
        <v>8.3599999999999994E-3</v>
      </c>
      <c r="F63" s="24">
        <f>VLOOKUP($B63,IN_05_17!$B:$E,4,)</f>
        <v>1479.2755694165371</v>
      </c>
      <c r="G63" s="17">
        <f>F63*E63</f>
        <v>12.366743760322249</v>
      </c>
      <c r="H63" s="15"/>
    </row>
    <row r="66" spans="1:8" s="2" customFormat="1" ht="15.75">
      <c r="A66" s="50" t="s">
        <v>1535</v>
      </c>
      <c r="B66" s="42" t="s">
        <v>1544</v>
      </c>
      <c r="C66" s="11"/>
      <c r="D66" s="45" t="s">
        <v>1470</v>
      </c>
      <c r="E66" s="43" t="str">
        <f>A66</f>
        <v>0.27.31.A</v>
      </c>
      <c r="F66" s="45" t="s">
        <v>1477</v>
      </c>
      <c r="G66" s="44">
        <f>SUM(G68:G77)</f>
        <v>445.13841990012617</v>
      </c>
      <c r="H66" s="8" t="s">
        <v>3</v>
      </c>
    </row>
    <row r="67" spans="1:8" s="2" customFormat="1" ht="15">
      <c r="A67" s="28"/>
      <c r="B67" s="34" t="s">
        <v>1466</v>
      </c>
      <c r="C67" s="18"/>
      <c r="D67" s="19" t="s">
        <v>1471</v>
      </c>
      <c r="E67" s="19" t="s">
        <v>1467</v>
      </c>
      <c r="F67" s="20" t="s">
        <v>1468</v>
      </c>
      <c r="G67" s="20" t="s">
        <v>1469</v>
      </c>
      <c r="H67" s="18"/>
    </row>
    <row r="68" spans="1:8" s="2" customFormat="1" ht="13.5" customHeight="1">
      <c r="A68" s="29"/>
      <c r="B68" s="46" t="s">
        <v>1459</v>
      </c>
      <c r="C68" s="25"/>
      <c r="D68" s="41"/>
      <c r="E68" s="47"/>
      <c r="F68" s="48"/>
      <c r="G68" s="49"/>
      <c r="H68" s="41"/>
    </row>
    <row r="69" spans="1:8" s="2" customFormat="1" ht="13.5" customHeight="1">
      <c r="A69" s="27">
        <v>178</v>
      </c>
      <c r="B69" s="39" t="str">
        <f>VLOOKUP($A69,'PT ORGANISMOS'!$B$5:$H$1024,4,FALSE)</f>
        <v>li.001</v>
      </c>
      <c r="C69" s="7" t="str">
        <f>VLOOKUP($A69,'PT ORGANISMOS'!$B$5:$H$1024,3,FALSE)</f>
        <v>Adhesivo p/piso cerámico</v>
      </c>
      <c r="D69" s="8" t="str">
        <f>VLOOKUP($A69,'PT ORGANISMOS'!$B$5:$H$1024,7,FALSE)</f>
        <v>kg</v>
      </c>
      <c r="E69" s="12">
        <v>3.5</v>
      </c>
      <c r="F69" s="22">
        <f>VLOOKUP($B69,IN_05_17!$B:$E,4,)</f>
        <v>5.4782671334881199</v>
      </c>
      <c r="G69" s="13">
        <f>F69*E69</f>
        <v>19.173934967208421</v>
      </c>
      <c r="H69" s="8"/>
    </row>
    <row r="70" spans="1:8" s="2" customFormat="1" ht="13.5" customHeight="1">
      <c r="A70" s="27">
        <v>181</v>
      </c>
      <c r="B70" s="39" t="str">
        <f>VLOOKUP($A70,'PT ORGANISMOS'!$B$5:$H$1024,4,FALSE)</f>
        <v>li.006</v>
      </c>
      <c r="C70" s="7" t="str">
        <f>VLOOKUP($A70,'PT ORGANISMOS'!$B$5:$H$1024,3,FALSE)</f>
        <v>Cemento Portland</v>
      </c>
      <c r="D70" s="8" t="str">
        <f>VLOOKUP($A70,'PT ORGANISMOS'!$B$5:$H$1024,7,FALSE)</f>
        <v>kg</v>
      </c>
      <c r="E70" s="12">
        <v>15</v>
      </c>
      <c r="F70" s="22">
        <f>VLOOKUP($B70,IN_05_17!$B:$E,4,)</f>
        <v>5.7139735354607444</v>
      </c>
      <c r="G70" s="13">
        <f>F70*E70</f>
        <v>85.709603031911172</v>
      </c>
      <c r="H70" s="8"/>
    </row>
    <row r="71" spans="1:8" s="2" customFormat="1" ht="13.5" customHeight="1">
      <c r="A71" s="27">
        <v>180</v>
      </c>
      <c r="B71" s="39" t="str">
        <f>VLOOKUP($A71,'PT ORGANISMOS'!$B$5:$H$1024,4,FALSE)</f>
        <v>li.005</v>
      </c>
      <c r="C71" s="7" t="str">
        <f>VLOOKUP($A71,'PT ORGANISMOS'!$B$5:$H$1024,3,FALSE)</f>
        <v>Cemento blanco</v>
      </c>
      <c r="D71" s="8" t="str">
        <f>VLOOKUP($A71,'PT ORGANISMOS'!$B$5:$H$1024,7,FALSE)</f>
        <v>bolsa</v>
      </c>
      <c r="E71" s="12">
        <v>0.01</v>
      </c>
      <c r="F71" s="22">
        <f>VLOOKUP($B71,IN_05_17!$B:$E,4,)</f>
        <v>175.0560714234087</v>
      </c>
      <c r="G71" s="13">
        <f>F71*E71</f>
        <v>1.7505607142340871</v>
      </c>
      <c r="H71" s="8"/>
    </row>
    <row r="72" spans="1:8" s="2" customFormat="1" ht="13.5" customHeight="1">
      <c r="A72" s="27">
        <v>31</v>
      </c>
      <c r="B72" s="39" t="str">
        <f>VLOOKUP($A72,'PT ORGANISMOS'!$B$5:$H$1024,4,FALSE)</f>
        <v>ar.001</v>
      </c>
      <c r="C72" s="7" t="str">
        <f>VLOOKUP($A72,'PT ORGANISMOS'!$B$5:$H$1024,3,FALSE)</f>
        <v>Arena Gruesa</v>
      </c>
      <c r="D72" s="8" t="str">
        <f>VLOOKUP($A72,'PT ORGANISMOS'!$B$5:$H$1024,7,FALSE)</f>
        <v>m3</v>
      </c>
      <c r="E72" s="12">
        <v>0.03</v>
      </c>
      <c r="F72" s="22">
        <f>VLOOKUP($B72,IN_05_17!$B:$E,4,)</f>
        <v>310.40665205320892</v>
      </c>
      <c r="G72" s="13">
        <f>F72*E72</f>
        <v>9.3121995615962678</v>
      </c>
      <c r="H72" s="8"/>
    </row>
    <row r="73" spans="1:8" s="2" customFormat="1" ht="13.5" customHeight="1">
      <c r="A73" s="27">
        <v>1367</v>
      </c>
      <c r="B73" s="39" t="str">
        <f>VLOOKUP($A73,'PT ORGANISMOS'!$B$5:$H$1024,4,FALSE)</f>
        <v>so.016</v>
      </c>
      <c r="C73" s="7" t="str">
        <f>VLOOKUP($A73,'PT ORGANISMOS'!$B$5:$H$1024,3,FALSE)</f>
        <v>Baldosa ceramica roja 6x24</v>
      </c>
      <c r="D73" s="8" t="str">
        <f>VLOOKUP($A73,'PT ORGANISMOS'!$B$5:$H$1024,7,FALSE)</f>
        <v>m2</v>
      </c>
      <c r="E73" s="12">
        <v>1.1200000000000001</v>
      </c>
      <c r="F73" s="22">
        <f>VLOOKUP($B73,IN_05_17!$B:$E,4,)</f>
        <v>86.252758345991026</v>
      </c>
      <c r="G73" s="13">
        <f>F73*E73</f>
        <v>96.603089347509965</v>
      </c>
      <c r="H73" s="8"/>
    </row>
    <row r="74" spans="1:8" s="2" customFormat="1" ht="13.5" customHeight="1">
      <c r="A74" s="27"/>
      <c r="B74" s="35" t="s">
        <v>1460</v>
      </c>
      <c r="C74" s="7"/>
      <c r="D74" s="8"/>
      <c r="E74" s="12"/>
      <c r="F74" s="22"/>
      <c r="G74" s="13"/>
      <c r="H74" s="8"/>
    </row>
    <row r="75" spans="1:8" s="2" customFormat="1" ht="13.5" customHeight="1">
      <c r="A75" s="27">
        <v>202</v>
      </c>
      <c r="B75" s="39" t="str">
        <f>VLOOKUP($A75,'PT ORGANISMOS'!$B$5:$H$1024,4,FALSE)</f>
        <v>mo.006</v>
      </c>
      <c r="C75" s="7" t="str">
        <f>VLOOKUP($A75,'PT ORGANISMOS'!$B$5:$H$1024,3,FALSE)</f>
        <v>Cuadrilla tipo UOCRA</v>
      </c>
      <c r="D75" s="8" t="str">
        <f>VLOOKUP($A75,'PT ORGANISMOS'!$B$5:$H$1024,7,FALSE)</f>
        <v>h</v>
      </c>
      <c r="E75" s="12">
        <v>1.8</v>
      </c>
      <c r="F75" s="22">
        <f>VLOOKUP($B75,IN_05_17!$B:$E,4,)</f>
        <v>125.92885000000004</v>
      </c>
      <c r="G75" s="13">
        <f>F75*E75</f>
        <v>226.67193000000009</v>
      </c>
      <c r="H75" s="8"/>
    </row>
    <row r="76" spans="1:8" s="2" customFormat="1" ht="13.5" customHeight="1">
      <c r="A76" s="27"/>
      <c r="B76" s="35" t="s">
        <v>1461</v>
      </c>
      <c r="C76" s="7"/>
      <c r="D76" s="8"/>
      <c r="E76" s="12"/>
      <c r="F76" s="22"/>
      <c r="G76" s="13"/>
      <c r="H76" s="8"/>
    </row>
    <row r="77" spans="1:8" s="2" customFormat="1" ht="13.5" customHeight="1">
      <c r="A77" s="30">
        <v>83</v>
      </c>
      <c r="B77" s="40" t="str">
        <f>VLOOKUP($A77,'PT ORGANISMOS'!$B$5:$H$1024,4,FALSE)</f>
        <v>eq.020</v>
      </c>
      <c r="C77" s="14" t="str">
        <f>VLOOKUP($A77,'PT ORGANISMOS'!$B$5:$H$1024,3,FALSE)</f>
        <v>Mixer hormigón 5 m3</v>
      </c>
      <c r="D77" s="15" t="str">
        <f>VLOOKUP($A77,'PT ORGANISMOS'!$B$5:$H$1024,7,FALSE)</f>
        <v>h</v>
      </c>
      <c r="E77" s="31">
        <v>4.0000000000000001E-3</v>
      </c>
      <c r="F77" s="24">
        <f>VLOOKUP($B77,IN_05_17!$B:$E,4,)</f>
        <v>1479.2755694165371</v>
      </c>
      <c r="G77" s="17">
        <f>F77*E77</f>
        <v>5.9171022776661486</v>
      </c>
      <c r="H77" s="15"/>
    </row>
    <row r="80" spans="1:8" s="2" customFormat="1" ht="15.75">
      <c r="A80" s="50" t="s">
        <v>1536</v>
      </c>
      <c r="B80" s="42" t="s">
        <v>1545</v>
      </c>
      <c r="C80" s="11"/>
      <c r="D80" s="45" t="s">
        <v>1470</v>
      </c>
      <c r="E80" s="43" t="str">
        <f>A80</f>
        <v>0.27.40.A</v>
      </c>
      <c r="F80" s="45" t="s">
        <v>1477</v>
      </c>
      <c r="G80" s="44">
        <f>SUM(G82:G88)</f>
        <v>253.31090910517767</v>
      </c>
      <c r="H80" s="8" t="s">
        <v>3</v>
      </c>
    </row>
    <row r="81" spans="1:8" s="2" customFormat="1" ht="15">
      <c r="A81" s="28"/>
      <c r="B81" s="34" t="s">
        <v>1466</v>
      </c>
      <c r="C81" s="18"/>
      <c r="D81" s="19" t="s">
        <v>1471</v>
      </c>
      <c r="E81" s="19" t="s">
        <v>1467</v>
      </c>
      <c r="F81" s="20" t="s">
        <v>1468</v>
      </c>
      <c r="G81" s="20" t="s">
        <v>1469</v>
      </c>
      <c r="H81" s="18"/>
    </row>
    <row r="82" spans="1:8" s="2" customFormat="1" ht="13.5" customHeight="1">
      <c r="A82" s="29"/>
      <c r="B82" s="46" t="s">
        <v>1459</v>
      </c>
      <c r="C82" s="25"/>
      <c r="D82" s="41"/>
      <c r="E82" s="47"/>
      <c r="F82" s="48"/>
      <c r="G82" s="49"/>
      <c r="H82" s="41"/>
    </row>
    <row r="83" spans="1:8" s="2" customFormat="1" ht="13.5" customHeight="1">
      <c r="A83" s="27">
        <v>181</v>
      </c>
      <c r="B83" s="39" t="str">
        <f>VLOOKUP($A83,'PT ORGANISMOS'!$B$5:$H$1024,4,FALSE)</f>
        <v>li.006</v>
      </c>
      <c r="C83" s="7" t="str">
        <f>VLOOKUP($A83,'PT ORGANISMOS'!$B$5:$H$1024,3,FALSE)</f>
        <v>Cemento Portland</v>
      </c>
      <c r="D83" s="8" t="str">
        <f>VLOOKUP($A83,'PT ORGANISMOS'!$B$5:$H$1024,7,FALSE)</f>
        <v>kg</v>
      </c>
      <c r="E83" s="12">
        <v>15</v>
      </c>
      <c r="F83" s="22">
        <f>VLOOKUP($B83,IN_05_17!$B:$E,4,)</f>
        <v>5.7139735354607444</v>
      </c>
      <c r="G83" s="13">
        <f>F83*E83</f>
        <v>85.709603031911172</v>
      </c>
      <c r="H83" s="8"/>
    </row>
    <row r="84" spans="1:8" s="2" customFormat="1" ht="13.5" customHeight="1">
      <c r="A84" s="27">
        <v>31</v>
      </c>
      <c r="B84" s="39" t="str">
        <f>VLOOKUP($A84,'PT ORGANISMOS'!$B$5:$H$1024,4,FALSE)</f>
        <v>ar.001</v>
      </c>
      <c r="C84" s="7" t="str">
        <f>VLOOKUP($A84,'PT ORGANISMOS'!$B$5:$H$1024,3,FALSE)</f>
        <v>Arena Gruesa</v>
      </c>
      <c r="D84" s="8" t="str">
        <f>VLOOKUP($A84,'PT ORGANISMOS'!$B$5:$H$1024,7,FALSE)</f>
        <v>m3</v>
      </c>
      <c r="E84" s="12">
        <v>0.03</v>
      </c>
      <c r="F84" s="22">
        <f>VLOOKUP($B84,IN_05_17!$B:$E,4,)</f>
        <v>310.40665205320892</v>
      </c>
      <c r="G84" s="13">
        <f>F84*E84</f>
        <v>9.3121995615962678</v>
      </c>
      <c r="H84" s="8"/>
    </row>
    <row r="85" spans="1:8" s="2" customFormat="1" ht="13.5" customHeight="1">
      <c r="A85" s="27"/>
      <c r="B85" s="35" t="s">
        <v>1460</v>
      </c>
      <c r="C85" s="7"/>
      <c r="D85" s="8"/>
      <c r="E85" s="12"/>
      <c r="F85" s="22"/>
      <c r="G85" s="13"/>
      <c r="H85" s="8"/>
    </row>
    <row r="86" spans="1:8" s="2" customFormat="1" ht="13.5" customHeight="1">
      <c r="A86" s="27">
        <v>202</v>
      </c>
      <c r="B86" s="39" t="str">
        <f>VLOOKUP($A86,'PT ORGANISMOS'!$B$5:$H$1024,4,FALSE)</f>
        <v>mo.006</v>
      </c>
      <c r="C86" s="7" t="str">
        <f>VLOOKUP($A86,'PT ORGANISMOS'!$B$5:$H$1024,3,FALSE)</f>
        <v>Cuadrilla tipo UOCRA</v>
      </c>
      <c r="D86" s="8" t="str">
        <f>VLOOKUP($A86,'PT ORGANISMOS'!$B$5:$H$1024,7,FALSE)</f>
        <v>h</v>
      </c>
      <c r="E86" s="12">
        <v>1.2</v>
      </c>
      <c r="F86" s="22">
        <f>VLOOKUP($B86,IN_05_17!$B:$E,4,)</f>
        <v>125.92885000000004</v>
      </c>
      <c r="G86" s="13">
        <f>F86*E86</f>
        <v>151.11462000000003</v>
      </c>
      <c r="H86" s="8"/>
    </row>
    <row r="87" spans="1:8" s="2" customFormat="1" ht="13.5" customHeight="1">
      <c r="A87" s="27"/>
      <c r="B87" s="35" t="s">
        <v>1461</v>
      </c>
      <c r="C87" s="7"/>
      <c r="D87" s="8"/>
      <c r="E87" s="12"/>
      <c r="F87" s="22"/>
      <c r="G87" s="13"/>
      <c r="H87" s="8"/>
    </row>
    <row r="88" spans="1:8" s="2" customFormat="1" ht="13.5" customHeight="1">
      <c r="A88" s="30">
        <v>83</v>
      </c>
      <c r="B88" s="40" t="str">
        <f>VLOOKUP($A88,'PT ORGANISMOS'!$B$5:$H$1024,4,FALSE)</f>
        <v>eq.020</v>
      </c>
      <c r="C88" s="14" t="str">
        <f>VLOOKUP($A88,'PT ORGANISMOS'!$B$5:$H$1024,3,FALSE)</f>
        <v>Mixer hormigón 5 m3</v>
      </c>
      <c r="D88" s="15" t="str">
        <f>VLOOKUP($A88,'PT ORGANISMOS'!$B$5:$H$1024,7,FALSE)</f>
        <v>h</v>
      </c>
      <c r="E88" s="73">
        <v>4.8500000000000001E-3</v>
      </c>
      <c r="F88" s="24">
        <f>VLOOKUP($B88,IN_05_17!$B:$E,4,)</f>
        <v>1479.2755694165371</v>
      </c>
      <c r="G88" s="17">
        <f>F88*E88</f>
        <v>7.1744865116702048</v>
      </c>
      <c r="H88" s="15"/>
    </row>
    <row r="91" spans="1:8" s="2" customFormat="1" ht="15.75">
      <c r="A91" s="50" t="s">
        <v>1537</v>
      </c>
      <c r="B91" s="42" t="s">
        <v>1546</v>
      </c>
      <c r="C91" s="11"/>
      <c r="D91" s="45" t="s">
        <v>1470</v>
      </c>
      <c r="E91" s="43" t="str">
        <f>A91</f>
        <v>0.27.40.F</v>
      </c>
      <c r="F91" s="45" t="s">
        <v>1477</v>
      </c>
      <c r="G91" s="44">
        <f>SUM(G93:G99)</f>
        <v>333.95465392969413</v>
      </c>
      <c r="H91" s="8" t="s">
        <v>3</v>
      </c>
    </row>
    <row r="92" spans="1:8" s="2" customFormat="1" ht="15">
      <c r="A92" s="28"/>
      <c r="B92" s="34" t="s">
        <v>1466</v>
      </c>
      <c r="C92" s="18"/>
      <c r="D92" s="19" t="s">
        <v>1471</v>
      </c>
      <c r="E92" s="19" t="s">
        <v>1467</v>
      </c>
      <c r="F92" s="20" t="s">
        <v>1468</v>
      </c>
      <c r="G92" s="20" t="s">
        <v>1469</v>
      </c>
      <c r="H92" s="18"/>
    </row>
    <row r="93" spans="1:8" s="2" customFormat="1" ht="13.5" customHeight="1">
      <c r="A93" s="29"/>
      <c r="B93" s="46" t="s">
        <v>1459</v>
      </c>
      <c r="C93" s="25"/>
      <c r="D93" s="41"/>
      <c r="E93" s="47"/>
      <c r="F93" s="48"/>
      <c r="G93" s="49"/>
      <c r="H93" s="41"/>
    </row>
    <row r="94" spans="1:8" s="2" customFormat="1" ht="13.5" customHeight="1">
      <c r="A94" s="27">
        <v>181</v>
      </c>
      <c r="B94" s="39" t="str">
        <f>VLOOKUP($A94,'PT ORGANISMOS'!$B$5:$H$1024,4,FALSE)</f>
        <v>li.006</v>
      </c>
      <c r="C94" s="7" t="str">
        <f>VLOOKUP($A94,'PT ORGANISMOS'!$B$5:$H$1024,3,FALSE)</f>
        <v>Cemento Portland</v>
      </c>
      <c r="D94" s="8" t="str">
        <f>VLOOKUP($A94,'PT ORGANISMOS'!$B$5:$H$1024,7,FALSE)</f>
        <v>kg</v>
      </c>
      <c r="E94" s="12">
        <v>23.4</v>
      </c>
      <c r="F94" s="22">
        <f>VLOOKUP($B94,IN_05_17!$B:$E,4,)</f>
        <v>5.7139735354607444</v>
      </c>
      <c r="G94" s="13">
        <f>F94*E94</f>
        <v>133.70698072978141</v>
      </c>
      <c r="H94" s="8"/>
    </row>
    <row r="95" spans="1:8" s="2" customFormat="1" ht="13.5" customHeight="1">
      <c r="A95" s="27">
        <v>34</v>
      </c>
      <c r="B95" s="39" t="str">
        <f>VLOOKUP($A95,'PT ORGANISMOS'!$B$5:$H$1024,4,FALSE)</f>
        <v>ar.004</v>
      </c>
      <c r="C95" s="7" t="str">
        <f>VLOOKUP($A95,'PT ORGANISMOS'!$B$5:$H$1024,3,FALSE)</f>
        <v>Ripiosa</v>
      </c>
      <c r="D95" s="8" t="str">
        <f>VLOOKUP($A95,'PT ORGANISMOS'!$B$5:$H$1024,7,FALSE)</f>
        <v>m3</v>
      </c>
      <c r="E95" s="12">
        <v>0.13</v>
      </c>
      <c r="F95" s="22">
        <f>VLOOKUP($B95,IN_05_17!$B:$E,4,)</f>
        <v>321.05134886792291</v>
      </c>
      <c r="G95" s="13">
        <f>F95*E95</f>
        <v>41.736675352829977</v>
      </c>
      <c r="H95" s="8"/>
    </row>
    <row r="96" spans="1:8" s="2" customFormat="1" ht="13.5" customHeight="1">
      <c r="A96" s="27"/>
      <c r="B96" s="35" t="s">
        <v>1460</v>
      </c>
      <c r="C96" s="7"/>
      <c r="D96" s="8"/>
      <c r="E96" s="12"/>
      <c r="F96" s="22"/>
      <c r="G96" s="13"/>
      <c r="H96" s="8"/>
    </row>
    <row r="97" spans="1:8" s="2" customFormat="1" ht="13.5" customHeight="1">
      <c r="A97" s="27">
        <v>202</v>
      </c>
      <c r="B97" s="39" t="str">
        <f>VLOOKUP($A97,'PT ORGANISMOS'!$B$5:$H$1024,4,FALSE)</f>
        <v>mo.006</v>
      </c>
      <c r="C97" s="7" t="str">
        <f>VLOOKUP($A97,'PT ORGANISMOS'!$B$5:$H$1024,3,FALSE)</f>
        <v>Cuadrilla tipo UOCRA</v>
      </c>
      <c r="D97" s="8" t="str">
        <f>VLOOKUP($A97,'PT ORGANISMOS'!$B$5:$H$1024,7,FALSE)</f>
        <v>h</v>
      </c>
      <c r="E97" s="12">
        <v>1.2</v>
      </c>
      <c r="F97" s="22">
        <f>VLOOKUP($B97,IN_05_17!$B:$E,4,)</f>
        <v>125.92885000000004</v>
      </c>
      <c r="G97" s="13">
        <f>F97*E97</f>
        <v>151.11462000000003</v>
      </c>
      <c r="H97" s="8"/>
    </row>
    <row r="98" spans="1:8" s="2" customFormat="1" ht="13.5" customHeight="1">
      <c r="A98" s="27"/>
      <c r="B98" s="35" t="s">
        <v>1461</v>
      </c>
      <c r="C98" s="7"/>
      <c r="D98" s="8"/>
      <c r="E98" s="12"/>
      <c r="F98" s="22"/>
      <c r="G98" s="13"/>
      <c r="H98" s="8"/>
    </row>
    <row r="99" spans="1:8" s="2" customFormat="1" ht="13.5" customHeight="1">
      <c r="A99" s="30">
        <v>83</v>
      </c>
      <c r="B99" s="40" t="str">
        <f>VLOOKUP($A99,'PT ORGANISMOS'!$B$5:$H$1024,4,FALSE)</f>
        <v>eq.020</v>
      </c>
      <c r="C99" s="14" t="str">
        <f>VLOOKUP($A99,'PT ORGANISMOS'!$B$5:$H$1024,3,FALSE)</f>
        <v>Mixer hormigón 5 m3</v>
      </c>
      <c r="D99" s="15" t="str">
        <f>VLOOKUP($A99,'PT ORGANISMOS'!$B$5:$H$1024,7,FALSE)</f>
        <v>h</v>
      </c>
      <c r="E99" s="31">
        <v>5.0000000000000001E-3</v>
      </c>
      <c r="F99" s="24">
        <f>VLOOKUP($B99,IN_05_17!$B:$E,4,)</f>
        <v>1479.2755694165371</v>
      </c>
      <c r="G99" s="17">
        <f>F99*E99</f>
        <v>7.396377847082686</v>
      </c>
      <c r="H99" s="15"/>
    </row>
    <row r="102" spans="1:8" s="2" customFormat="1" ht="15.75">
      <c r="A102" s="50" t="s">
        <v>1538</v>
      </c>
      <c r="B102" s="42" t="s">
        <v>1547</v>
      </c>
      <c r="C102" s="11"/>
      <c r="D102" s="45" t="s">
        <v>1470</v>
      </c>
      <c r="E102" s="43" t="str">
        <f>A102</f>
        <v>0.27.41.F</v>
      </c>
      <c r="F102" s="45" t="s">
        <v>1477</v>
      </c>
      <c r="G102" s="44">
        <f>SUM(G104:G111)</f>
        <v>592.60898878443982</v>
      </c>
      <c r="H102" s="8" t="s">
        <v>3</v>
      </c>
    </row>
    <row r="103" spans="1:8" s="2" customFormat="1" ht="15">
      <c r="A103" s="28"/>
      <c r="B103" s="34" t="s">
        <v>1466</v>
      </c>
      <c r="C103" s="18"/>
      <c r="D103" s="19" t="s">
        <v>1471</v>
      </c>
      <c r="E103" s="19" t="s">
        <v>1467</v>
      </c>
      <c r="F103" s="20" t="s">
        <v>1468</v>
      </c>
      <c r="G103" s="20" t="s">
        <v>1469</v>
      </c>
      <c r="H103" s="18"/>
    </row>
    <row r="104" spans="1:8" s="2" customFormat="1" ht="13.5" customHeight="1">
      <c r="A104" s="29"/>
      <c r="B104" s="46" t="s">
        <v>1459</v>
      </c>
      <c r="C104" s="25"/>
      <c r="D104" s="41"/>
      <c r="E104" s="47"/>
      <c r="F104" s="48"/>
      <c r="G104" s="49"/>
      <c r="H104" s="41"/>
    </row>
    <row r="105" spans="1:8" s="2" customFormat="1" ht="13.5" customHeight="1">
      <c r="A105" s="27">
        <v>181</v>
      </c>
      <c r="B105" s="39" t="str">
        <f>VLOOKUP($A105,'PT ORGANISMOS'!$B$5:$H$1024,4,FALSE)</f>
        <v>li.006</v>
      </c>
      <c r="C105" s="7" t="str">
        <f>VLOOKUP($A105,'PT ORGANISMOS'!$B$5:$H$1024,3,FALSE)</f>
        <v>Cemento Portland</v>
      </c>
      <c r="D105" s="8" t="str">
        <f>VLOOKUP($A105,'PT ORGANISMOS'!$B$5:$H$1024,7,FALSE)</f>
        <v>kg</v>
      </c>
      <c r="E105" s="12">
        <v>50.7</v>
      </c>
      <c r="F105" s="22">
        <f>VLOOKUP($B105,IN_05_17!$B:$E,4,)</f>
        <v>5.7139735354607444</v>
      </c>
      <c r="G105" s="13">
        <f>F105*E105</f>
        <v>289.69845824785978</v>
      </c>
      <c r="H105" s="8"/>
    </row>
    <row r="106" spans="1:8" s="2" customFormat="1" ht="13.5" customHeight="1">
      <c r="A106" s="27">
        <v>34</v>
      </c>
      <c r="B106" s="39" t="str">
        <f>VLOOKUP($A106,'PT ORGANISMOS'!$B$5:$H$1024,4,FALSE)</f>
        <v>ar.004</v>
      </c>
      <c r="C106" s="7" t="str">
        <f>VLOOKUP($A106,'PT ORGANISMOS'!$B$5:$H$1024,3,FALSE)</f>
        <v>Ripiosa</v>
      </c>
      <c r="D106" s="8" t="str">
        <f>VLOOKUP($A106,'PT ORGANISMOS'!$B$5:$H$1024,7,FALSE)</f>
        <v>m3</v>
      </c>
      <c r="E106" s="32">
        <v>0.19500000000000001</v>
      </c>
      <c r="F106" s="22">
        <f>VLOOKUP($B106,IN_05_17!$B:$E,4,)</f>
        <v>321.05134886792291</v>
      </c>
      <c r="G106" s="13">
        <f>F106*E106</f>
        <v>62.605013029244972</v>
      </c>
      <c r="H106" s="8"/>
    </row>
    <row r="107" spans="1:8" s="2" customFormat="1" ht="13.5" customHeight="1">
      <c r="A107" s="27">
        <v>4</v>
      </c>
      <c r="B107" s="39" t="str">
        <f>VLOOKUP($A107,'PT ORGANISMOS'!$B$5:$H$1024,4,FALSE)</f>
        <v>ac.030</v>
      </c>
      <c r="C107" s="7" t="str">
        <f>VLOOKUP($A107,'PT ORGANISMOS'!$B$5:$H$1024,3,FALSE)</f>
        <v>Malla Sima R92</v>
      </c>
      <c r="D107" s="8" t="str">
        <f>VLOOKUP($A107,'PT ORGANISMOS'!$B$5:$H$1024,7,FALSE)</f>
        <v>kg</v>
      </c>
      <c r="E107" s="12">
        <v>1.2</v>
      </c>
      <c r="F107" s="22">
        <f>VLOOKUP($B107,IN_05_17!$B:$E,4,)</f>
        <v>37.912616858057454</v>
      </c>
      <c r="G107" s="13">
        <f>F107*E107</f>
        <v>45.495140229668941</v>
      </c>
      <c r="H107" s="8"/>
    </row>
    <row r="108" spans="1:8" s="2" customFormat="1" ht="13.5" customHeight="1">
      <c r="A108" s="27"/>
      <c r="B108" s="35" t="s">
        <v>1460</v>
      </c>
      <c r="C108" s="7"/>
      <c r="D108" s="8"/>
      <c r="E108" s="12"/>
      <c r="F108" s="22"/>
      <c r="G108" s="13"/>
      <c r="H108" s="8"/>
    </row>
    <row r="109" spans="1:8" s="2" customFormat="1" ht="13.5" customHeight="1">
      <c r="A109" s="27">
        <v>202</v>
      </c>
      <c r="B109" s="39" t="str">
        <f>VLOOKUP($A109,'PT ORGANISMOS'!$B$5:$H$1024,4,FALSE)</f>
        <v>mo.006</v>
      </c>
      <c r="C109" s="7" t="str">
        <f>VLOOKUP($A109,'PT ORGANISMOS'!$B$5:$H$1024,3,FALSE)</f>
        <v>Cuadrilla tipo UOCRA</v>
      </c>
      <c r="D109" s="8" t="str">
        <f>VLOOKUP($A109,'PT ORGANISMOS'!$B$5:$H$1024,7,FALSE)</f>
        <v>h</v>
      </c>
      <c r="E109" s="12">
        <v>1.5</v>
      </c>
      <c r="F109" s="22">
        <f>VLOOKUP($B109,IN_05_17!$B:$E,4,)</f>
        <v>125.92885000000004</v>
      </c>
      <c r="G109" s="13">
        <f>F109*E109</f>
        <v>188.89327500000007</v>
      </c>
      <c r="H109" s="8"/>
    </row>
    <row r="110" spans="1:8" s="2" customFormat="1" ht="13.5" customHeight="1">
      <c r="A110" s="27"/>
      <c r="B110" s="35" t="s">
        <v>1461</v>
      </c>
      <c r="C110" s="7"/>
      <c r="D110" s="8"/>
      <c r="E110" s="12"/>
      <c r="F110" s="22"/>
      <c r="G110" s="13"/>
      <c r="H110" s="8"/>
    </row>
    <row r="111" spans="1:8" s="2" customFormat="1" ht="13.5" customHeight="1">
      <c r="A111" s="30">
        <v>83</v>
      </c>
      <c r="B111" s="40" t="str">
        <f>VLOOKUP($A111,'PT ORGANISMOS'!$B$5:$H$1024,4,FALSE)</f>
        <v>eq.020</v>
      </c>
      <c r="C111" s="14" t="str">
        <f>VLOOKUP($A111,'PT ORGANISMOS'!$B$5:$H$1024,3,FALSE)</f>
        <v>Mixer hormigón 5 m3</v>
      </c>
      <c r="D111" s="15" t="str">
        <f>VLOOKUP($A111,'PT ORGANISMOS'!$B$5:$H$1024,7,FALSE)</f>
        <v>h</v>
      </c>
      <c r="E111" s="31">
        <v>4.0000000000000001E-3</v>
      </c>
      <c r="F111" s="24">
        <f>VLOOKUP($B111,IN_05_17!$B:$E,4,)</f>
        <v>1479.2755694165371</v>
      </c>
      <c r="G111" s="17">
        <f>F111*E111</f>
        <v>5.9171022776661486</v>
      </c>
      <c r="H111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2" manualBreakCount="2">
    <brk id="53" max="16383" man="1"/>
    <brk id="101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/>
  </sheetPr>
  <dimension ref="A1:I112"/>
  <sheetViews>
    <sheetView topLeftCell="B1" workbookViewId="0">
      <selection activeCell="D1" sqref="D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69.75" customHeight="1"/>
    <row r="2" spans="1:9" s="1" customFormat="1" ht="33.75" customHeight="1">
      <c r="A2" s="26"/>
      <c r="B2" s="327" t="str">
        <f>'PT ORGANISMOS'!A2</f>
        <v>Precios de MAYO 2017</v>
      </c>
      <c r="C2" s="327"/>
      <c r="D2" s="327"/>
      <c r="E2" s="327"/>
      <c r="F2" s="327"/>
      <c r="G2" s="327"/>
      <c r="H2" s="327"/>
      <c r="I2" s="67"/>
    </row>
    <row r="3" spans="1:9" s="1" customFormat="1" ht="30" customHeight="1">
      <c r="A3" s="26"/>
      <c r="B3" s="326" t="s">
        <v>1465</v>
      </c>
      <c r="C3" s="326"/>
      <c r="D3" s="326"/>
      <c r="E3" s="326"/>
      <c r="F3" s="326"/>
      <c r="G3" s="326"/>
      <c r="H3" s="326"/>
      <c r="I3" s="67"/>
    </row>
    <row r="4" spans="1:9" s="1" customFormat="1" ht="26.25" customHeight="1">
      <c r="A4" s="26"/>
      <c r="B4" s="328" t="s">
        <v>1548</v>
      </c>
      <c r="C4" s="328"/>
      <c r="D4" s="328"/>
      <c r="E4" s="328"/>
      <c r="F4" s="328"/>
      <c r="G4" s="328"/>
      <c r="H4" s="328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1549</v>
      </c>
      <c r="B6" s="42" t="s">
        <v>1557</v>
      </c>
      <c r="C6" s="11"/>
      <c r="D6" s="45" t="s">
        <v>1470</v>
      </c>
      <c r="E6" s="43" t="str">
        <f>A6</f>
        <v>0.30.00.A</v>
      </c>
      <c r="F6" s="45" t="s">
        <v>1477</v>
      </c>
      <c r="G6" s="44">
        <f>SUM(G8:G18)</f>
        <v>1448.9534921022416</v>
      </c>
      <c r="H6" s="8" t="s">
        <v>3</v>
      </c>
    </row>
    <row r="7" spans="1:9" s="2" customFormat="1" ht="15">
      <c r="A7" s="28"/>
      <c r="B7" s="34" t="s">
        <v>1466</v>
      </c>
      <c r="C7" s="18"/>
      <c r="D7" s="19" t="s">
        <v>1471</v>
      </c>
      <c r="E7" s="19" t="s">
        <v>1467</v>
      </c>
      <c r="F7" s="20" t="s">
        <v>1468</v>
      </c>
      <c r="G7" s="20" t="s">
        <v>1469</v>
      </c>
      <c r="H7" s="18"/>
    </row>
    <row r="8" spans="1:9" s="2" customFormat="1" ht="13.5" customHeight="1">
      <c r="A8" s="29"/>
      <c r="B8" s="46" t="s">
        <v>1459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23</v>
      </c>
      <c r="B9" s="39" t="str">
        <f>VLOOKUP($A9,'PT ORGANISMOS'!$B$5:$H$1024,4,FALSE)</f>
        <v>ai.005</v>
      </c>
      <c r="C9" s="7" t="str">
        <f>VLOOKUP($A9,'PT ORGANISMOS'!$B$5:$H$1024,3,FALSE)</f>
        <v>Membrana b/tejas c/aislac. térmica TBA5</v>
      </c>
      <c r="D9" s="8" t="str">
        <f>VLOOKUP($A9,'PT ORGANISMOS'!$B$5:$H$1024,7,FALSE)</f>
        <v>m2</v>
      </c>
      <c r="E9" s="12">
        <v>1.1000000000000001</v>
      </c>
      <c r="F9" s="22">
        <f>VLOOKUP($B9,IN_05_17!$B:$E,4,)</f>
        <v>78.386374987430031</v>
      </c>
      <c r="G9" s="13">
        <f t="shared" ref="G9:G14" si="0">F9*E9</f>
        <v>86.225012486173043</v>
      </c>
      <c r="H9" s="8"/>
    </row>
    <row r="10" spans="1:9" s="2" customFormat="1" ht="13.5" customHeight="1">
      <c r="A10" s="27">
        <v>7</v>
      </c>
      <c r="B10" s="39" t="str">
        <f>VLOOKUP($A10,'PT ORGANISMOS'!$B$5:$H$1024,4,FALSE)</f>
        <v>ac.050</v>
      </c>
      <c r="C10" s="7" t="str">
        <f>VLOOKUP($A10,'PT ORGANISMOS'!$B$5:$H$1024,3,FALSE)</f>
        <v>Clavos P.P. 2"</v>
      </c>
      <c r="D10" s="8" t="str">
        <f>VLOOKUP($A10,'PT ORGANISMOS'!$B$5:$H$1024,7,FALSE)</f>
        <v>kg</v>
      </c>
      <c r="E10" s="12">
        <v>0.3</v>
      </c>
      <c r="F10" s="22">
        <f>VLOOKUP($B10,IN_05_17!$B:$E,4,)</f>
        <v>38.480376715872879</v>
      </c>
      <c r="G10" s="13">
        <f t="shared" si="0"/>
        <v>11.544113014761864</v>
      </c>
      <c r="H10" s="8"/>
    </row>
    <row r="11" spans="1:9" s="2" customFormat="1" ht="13.5" customHeight="1">
      <c r="A11" s="27">
        <v>187</v>
      </c>
      <c r="B11" s="39" t="str">
        <f>VLOOKUP($A11,'PT ORGANISMOS'!$B$5:$H$1024,4,FALSE)</f>
        <v>ma.006</v>
      </c>
      <c r="C11" s="7" t="str">
        <f>VLOOKUP($A11,'PT ORGANISMOS'!$B$5:$H$1024,3,FALSE)</f>
        <v>Madera 1ra. pino nacional s/cepillar</v>
      </c>
      <c r="D11" s="8" t="str">
        <f>VLOOKUP($A11,'PT ORGANISMOS'!$B$5:$H$1024,7,FALSE)</f>
        <v>m2</v>
      </c>
      <c r="E11" s="12">
        <v>1.2</v>
      </c>
      <c r="F11" s="22">
        <f>VLOOKUP($B11,IN_05_17!$B:$E,4,)</f>
        <v>195.54573022427849</v>
      </c>
      <c r="G11" s="13">
        <f t="shared" si="0"/>
        <v>234.65487626913418</v>
      </c>
      <c r="H11" s="8"/>
    </row>
    <row r="12" spans="1:9" s="2" customFormat="1" ht="13.5" customHeight="1">
      <c r="A12" s="27">
        <v>330</v>
      </c>
      <c r="B12" s="39" t="str">
        <f>VLOOKUP($A12,'PT ORGANISMOS'!$B$5:$H$1024,4,FALSE)</f>
        <v>te.003</v>
      </c>
      <c r="C12" s="7" t="str">
        <f>VLOOKUP($A12,'PT ORGANISMOS'!$B$5:$H$1024,3,FALSE)</f>
        <v>Teja francesa</v>
      </c>
      <c r="D12" s="8" t="str">
        <f>VLOOKUP($A12,'PT ORGANISMOS'!$B$5:$H$1024,7,FALSE)</f>
        <v>u</v>
      </c>
      <c r="E12" s="12">
        <v>14</v>
      </c>
      <c r="F12" s="22">
        <f>VLOOKUP($B12,IN_05_17!$B:$E,4,)</f>
        <v>20.037572018656704</v>
      </c>
      <c r="G12" s="13">
        <f t="shared" si="0"/>
        <v>280.52600826119385</v>
      </c>
      <c r="H12" s="8"/>
    </row>
    <row r="13" spans="1:9" s="2" customFormat="1" ht="13.5" customHeight="1">
      <c r="A13" s="27">
        <v>189</v>
      </c>
      <c r="B13" s="39" t="str">
        <f>VLOOKUP($A13,'PT ORGANISMOS'!$B$5:$H$1024,4,FALSE)</f>
        <v>ma.010</v>
      </c>
      <c r="C13" s="7" t="str">
        <f>VLOOKUP($A13,'PT ORGANISMOS'!$B$5:$H$1024,3,FALSE)</f>
        <v>Tirante pino 3x6" cepillado</v>
      </c>
      <c r="D13" s="8" t="str">
        <f>VLOOKUP($A13,'PT ORGANISMOS'!$B$5:$H$1024,7,FALSE)</f>
        <v>m</v>
      </c>
      <c r="E13" s="12">
        <v>1.5</v>
      </c>
      <c r="F13" s="22">
        <f>VLOOKUP($B13,IN_05_17!$B:$E,4,)</f>
        <v>120.02541602786459</v>
      </c>
      <c r="G13" s="13">
        <f t="shared" si="0"/>
        <v>180.03812404179689</v>
      </c>
      <c r="H13" s="8"/>
    </row>
    <row r="14" spans="1:9" s="2" customFormat="1" ht="13.5" customHeight="1">
      <c r="A14" s="27">
        <v>190</v>
      </c>
      <c r="B14" s="39" t="str">
        <f>VLOOKUP($A14,'PT ORGANISMOS'!$B$5:$H$1024,4,FALSE)</f>
        <v>ma.015</v>
      </c>
      <c r="C14" s="7" t="str">
        <f>VLOOKUP($A14,'PT ORGANISMOS'!$B$5:$H$1024,3,FALSE)</f>
        <v>Listones pino 1x2"</v>
      </c>
      <c r="D14" s="8" t="str">
        <f>VLOOKUP($A14,'PT ORGANISMOS'!$B$5:$H$1024,7,FALSE)</f>
        <v>m</v>
      </c>
      <c r="E14" s="12">
        <v>1.8</v>
      </c>
      <c r="F14" s="22">
        <f>VLOOKUP($B14,IN_05_17!$B:$E,4,)</f>
        <v>11.781166255761642</v>
      </c>
      <c r="G14" s="13">
        <f t="shared" si="0"/>
        <v>21.206099260370955</v>
      </c>
      <c r="H14" s="8"/>
    </row>
    <row r="15" spans="1:9" s="2" customFormat="1" ht="13.5" customHeight="1">
      <c r="A15" s="27"/>
      <c r="B15" s="35" t="s">
        <v>1460</v>
      </c>
      <c r="C15" s="7"/>
      <c r="D15" s="8"/>
      <c r="E15" s="12"/>
      <c r="F15" s="22"/>
      <c r="G15" s="13"/>
      <c r="H15" s="8"/>
    </row>
    <row r="16" spans="1:9" s="2" customFormat="1" ht="13.5" customHeight="1">
      <c r="A16" s="27">
        <v>202</v>
      </c>
      <c r="B16" s="39" t="str">
        <f>VLOOKUP($A16,'PT ORGANISMOS'!$B$5:$H$1024,4,FALSE)</f>
        <v>mo.006</v>
      </c>
      <c r="C16" s="7" t="str">
        <f>VLOOKUP($A16,'PT ORGANISMOS'!$B$5:$H$1024,3,FALSE)</f>
        <v>Cuadrilla tipo UOCRA</v>
      </c>
      <c r="D16" s="8" t="str">
        <f>VLOOKUP($A16,'PT ORGANISMOS'!$B$5:$H$1024,7,FALSE)</f>
        <v>h</v>
      </c>
      <c r="E16" s="12">
        <v>5</v>
      </c>
      <c r="F16" s="22">
        <f>VLOOKUP($B16,IN_05_17!$B:$E,4,)</f>
        <v>125.92885000000004</v>
      </c>
      <c r="G16" s="13">
        <f>F16*E16</f>
        <v>629.64425000000017</v>
      </c>
      <c r="H16" s="8"/>
    </row>
    <row r="17" spans="1:8" s="2" customFormat="1" ht="13.5" customHeight="1">
      <c r="A17" s="27"/>
      <c r="B17" s="35" t="s">
        <v>1461</v>
      </c>
      <c r="C17" s="7"/>
      <c r="D17" s="8"/>
      <c r="E17" s="12"/>
      <c r="F17" s="22"/>
      <c r="G17" s="13"/>
      <c r="H17" s="8"/>
    </row>
    <row r="18" spans="1:8" s="2" customFormat="1" ht="13.5" customHeight="1">
      <c r="A18" s="30">
        <v>75</v>
      </c>
      <c r="B18" s="40" t="str">
        <f>VLOOKUP($A18,'PT ORGANISMOS'!$B$5:$H$1024,4,FALSE)</f>
        <v>eq.012</v>
      </c>
      <c r="C18" s="14" t="str">
        <f>VLOOKUP($A18,'PT ORGANISMOS'!$B$5:$H$1024,3,FALSE)</f>
        <v>Camión volcador 140 H.P.</v>
      </c>
      <c r="D18" s="15" t="str">
        <f>VLOOKUP($A18,'PT ORGANISMOS'!$B$5:$H$1024,7,FALSE)</f>
        <v>h</v>
      </c>
      <c r="E18" s="31">
        <v>5.0000000000000001E-3</v>
      </c>
      <c r="F18" s="24">
        <f>VLOOKUP($B18,IN_05_17!$B:$E,4,)</f>
        <v>1023.0017537621103</v>
      </c>
      <c r="G18" s="17">
        <f>F18*E18</f>
        <v>5.1150087688105517</v>
      </c>
      <c r="H18" s="15"/>
    </row>
    <row r="19" spans="1:8" s="2" customFormat="1" ht="15">
      <c r="A19" s="27"/>
      <c r="B19" s="38"/>
      <c r="D19" s="3"/>
      <c r="E19" s="4"/>
      <c r="F19" s="4"/>
      <c r="G19" s="5"/>
      <c r="H19" s="3"/>
    </row>
    <row r="21" spans="1:8" s="2" customFormat="1" ht="15.75">
      <c r="A21" s="50" t="s">
        <v>1550</v>
      </c>
      <c r="B21" s="42" t="s">
        <v>1558</v>
      </c>
      <c r="C21" s="11"/>
      <c r="D21" s="45" t="s">
        <v>1470</v>
      </c>
      <c r="E21" s="43" t="str">
        <f>A21</f>
        <v>0.30.01.A</v>
      </c>
      <c r="F21" s="45" t="s">
        <v>1477</v>
      </c>
      <c r="G21" s="44">
        <f>SUM(G23:G34)</f>
        <v>757.77128026343917</v>
      </c>
      <c r="H21" s="8" t="s">
        <v>3</v>
      </c>
    </row>
    <row r="22" spans="1:8" s="2" customFormat="1" ht="15">
      <c r="A22" s="28"/>
      <c r="B22" s="34" t="s">
        <v>1466</v>
      </c>
      <c r="C22" s="18"/>
      <c r="D22" s="19" t="s">
        <v>1471</v>
      </c>
      <c r="E22" s="19" t="s">
        <v>1467</v>
      </c>
      <c r="F22" s="20" t="s">
        <v>1468</v>
      </c>
      <c r="G22" s="20" t="s">
        <v>1469</v>
      </c>
      <c r="H22" s="18"/>
    </row>
    <row r="23" spans="1:8" s="2" customFormat="1" ht="13.5" customHeight="1">
      <c r="A23" s="29"/>
      <c r="B23" s="46" t="s">
        <v>1459</v>
      </c>
      <c r="C23" s="25"/>
      <c r="D23" s="41"/>
      <c r="E23" s="47"/>
      <c r="F23" s="48"/>
      <c r="G23" s="49"/>
      <c r="H23" s="41"/>
    </row>
    <row r="24" spans="1:8" s="2" customFormat="1" ht="13.5" customHeight="1">
      <c r="A24" s="27">
        <v>20</v>
      </c>
      <c r="B24" s="39" t="str">
        <f>VLOOKUP($A24,'PT ORGANISMOS'!$B$5:$H$1024,4,FALSE)</f>
        <v>ai.002</v>
      </c>
      <c r="C24" s="7" t="str">
        <f>VLOOKUP($A24,'PT ORGANISMOS'!$B$5:$H$1024,3,FALSE)</f>
        <v>Membrana s/aluminio 4 mm espesor</v>
      </c>
      <c r="D24" s="8" t="str">
        <f>VLOOKUP($A24,'PT ORGANISMOS'!$B$5:$H$1024,7,FALSE)</f>
        <v>m2</v>
      </c>
      <c r="E24" s="12">
        <v>1.1000000000000001</v>
      </c>
      <c r="F24" s="22">
        <f>VLOOKUP($B24,IN_05_17!$B:$E,4,)</f>
        <v>87.111390344751641</v>
      </c>
      <c r="G24" s="13">
        <f t="shared" ref="G24:G30" si="1">F24*E24</f>
        <v>95.822529379226808</v>
      </c>
      <c r="H24" s="8"/>
    </row>
    <row r="25" spans="1:8" s="2" customFormat="1" ht="13.5" customHeight="1">
      <c r="A25" s="27">
        <v>28</v>
      </c>
      <c r="B25" s="39" t="str">
        <f>VLOOKUP($A25,'PT ORGANISMOS'!$B$5:$H$1024,4,FALSE)</f>
        <v>ai.014</v>
      </c>
      <c r="C25" s="7" t="str">
        <f>VLOOKUP($A25,'PT ORGANISMOS'!$B$5:$H$1024,3,FALSE)</f>
        <v>Poliestireno expandido 20 mm</v>
      </c>
      <c r="D25" s="8" t="str">
        <f>VLOOKUP($A25,'PT ORGANISMOS'!$B$5:$H$1024,7,FALSE)</f>
        <v>m2</v>
      </c>
      <c r="E25" s="12">
        <v>1.1000000000000001</v>
      </c>
      <c r="F25" s="22">
        <f>VLOOKUP($B25,IN_05_17!$B:$E,4,)</f>
        <v>69.067244819141777</v>
      </c>
      <c r="G25" s="13">
        <f t="shared" si="1"/>
        <v>75.973969301055959</v>
      </c>
      <c r="H25" s="8"/>
    </row>
    <row r="26" spans="1:8" s="2" customFormat="1" ht="13.5" customHeight="1">
      <c r="A26" s="27">
        <v>181</v>
      </c>
      <c r="B26" s="39" t="str">
        <f>VLOOKUP($A26,'PT ORGANISMOS'!$B$5:$H$1024,4,FALSE)</f>
        <v>li.006</v>
      </c>
      <c r="C26" s="7" t="str">
        <f>VLOOKUP($A26,'PT ORGANISMOS'!$B$5:$H$1024,3,FALSE)</f>
        <v>Cemento Portland</v>
      </c>
      <c r="D26" s="8" t="str">
        <f>VLOOKUP($A26,'PT ORGANISMOS'!$B$5:$H$1024,7,FALSE)</f>
        <v>kg</v>
      </c>
      <c r="E26" s="12">
        <v>1.5</v>
      </c>
      <c r="F26" s="22">
        <f>VLOOKUP($B26,IN_05_17!$B:$E,4,)</f>
        <v>5.7139735354607444</v>
      </c>
      <c r="G26" s="13">
        <f t="shared" si="1"/>
        <v>8.5709603031911161</v>
      </c>
      <c r="H26" s="8"/>
    </row>
    <row r="27" spans="1:8" s="2" customFormat="1" ht="13.5" customHeight="1">
      <c r="A27" s="27">
        <v>179</v>
      </c>
      <c r="B27" s="39" t="str">
        <f>VLOOKUP($A27,'PT ORGANISMOS'!$B$5:$H$1024,4,FALSE)</f>
        <v>li.004</v>
      </c>
      <c r="C27" s="7" t="str">
        <f>VLOOKUP($A27,'PT ORGANISMOS'!$B$5:$H$1024,3,FALSE)</f>
        <v>Cal hidratada en bolsa</v>
      </c>
      <c r="D27" s="8" t="str">
        <f>VLOOKUP($A27,'PT ORGANISMOS'!$B$5:$H$1024,7,FALSE)</f>
        <v>kg</v>
      </c>
      <c r="E27" s="12">
        <v>5.0999999999999996</v>
      </c>
      <c r="F27" s="22">
        <f>VLOOKUP($B27,IN_05_17!$B:$E,4,)</f>
        <v>4.7017907148598219</v>
      </c>
      <c r="G27" s="13">
        <f t="shared" si="1"/>
        <v>23.979132645785089</v>
      </c>
      <c r="H27" s="8"/>
    </row>
    <row r="28" spans="1:8" s="2" customFormat="1" ht="13.5" customHeight="1">
      <c r="A28" s="27">
        <v>31</v>
      </c>
      <c r="B28" s="39" t="str">
        <f>VLOOKUP($A28,'PT ORGANISMOS'!$B$5:$H$1024,4,FALSE)</f>
        <v>ar.001</v>
      </c>
      <c r="C28" s="7" t="str">
        <f>VLOOKUP($A28,'PT ORGANISMOS'!$B$5:$H$1024,3,FALSE)</f>
        <v>Arena Gruesa</v>
      </c>
      <c r="D28" s="8" t="str">
        <f>VLOOKUP($A28,'PT ORGANISMOS'!$B$5:$H$1024,7,FALSE)</f>
        <v>m3</v>
      </c>
      <c r="E28" s="32">
        <v>4.4999999999999998E-2</v>
      </c>
      <c r="F28" s="22">
        <f>VLOOKUP($B28,IN_05_17!$B:$E,4,)</f>
        <v>310.40665205320892</v>
      </c>
      <c r="G28" s="13">
        <f t="shared" si="1"/>
        <v>13.968299342394401</v>
      </c>
      <c r="H28" s="8"/>
    </row>
    <row r="29" spans="1:8" s="2" customFormat="1" ht="13.5" customHeight="1">
      <c r="A29" s="27">
        <v>27</v>
      </c>
      <c r="B29" s="39" t="str">
        <f>VLOOKUP($A29,'PT ORGANISMOS'!$B$5:$H$1024,4,FALSE)</f>
        <v>ai.012</v>
      </c>
      <c r="C29" s="7" t="str">
        <f>VLOOKUP($A29,'PT ORGANISMOS'!$B$5:$H$1024,3,FALSE)</f>
        <v>Pintura asfáltica base acuosa</v>
      </c>
      <c r="D29" s="8" t="str">
        <f>VLOOKUP($A29,'PT ORGANISMOS'!$B$5:$H$1024,7,FALSE)</f>
        <v>l</v>
      </c>
      <c r="E29" s="12">
        <v>0.1</v>
      </c>
      <c r="F29" s="22">
        <f>VLOOKUP($B29,IN_05_17!$B:$E,4,)</f>
        <v>19.908614743140596</v>
      </c>
      <c r="G29" s="13">
        <f t="shared" si="1"/>
        <v>1.9908614743140598</v>
      </c>
      <c r="H29" s="8"/>
    </row>
    <row r="30" spans="1:8" s="2" customFormat="1" ht="13.5" customHeight="1">
      <c r="A30" s="27">
        <v>330</v>
      </c>
      <c r="B30" s="39" t="str">
        <f>VLOOKUP($A30,'PT ORGANISMOS'!$B$5:$H$1024,4,FALSE)</f>
        <v>te.003</v>
      </c>
      <c r="C30" s="7" t="str">
        <f>VLOOKUP($A30,'PT ORGANISMOS'!$B$5:$H$1024,3,FALSE)</f>
        <v>Teja francesa</v>
      </c>
      <c r="D30" s="8" t="str">
        <f>VLOOKUP($A30,'PT ORGANISMOS'!$B$5:$H$1024,7,FALSE)</f>
        <v>u</v>
      </c>
      <c r="E30" s="12">
        <v>15</v>
      </c>
      <c r="F30" s="22">
        <f>VLOOKUP($B30,IN_05_17!$B:$E,4,)</f>
        <v>20.037572018656704</v>
      </c>
      <c r="G30" s="13">
        <f t="shared" si="1"/>
        <v>300.56358027985056</v>
      </c>
      <c r="H30" s="8"/>
    </row>
    <row r="31" spans="1:8" s="2" customFormat="1" ht="13.5" customHeight="1">
      <c r="A31" s="27"/>
      <c r="B31" s="35" t="s">
        <v>1460</v>
      </c>
      <c r="C31" s="7"/>
      <c r="D31" s="8"/>
      <c r="E31" s="12"/>
      <c r="F31" s="22"/>
      <c r="G31" s="13"/>
      <c r="H31" s="8"/>
    </row>
    <row r="32" spans="1:8" s="2" customFormat="1" ht="13.5" customHeight="1">
      <c r="A32" s="27">
        <v>202</v>
      </c>
      <c r="B32" s="39" t="str">
        <f>VLOOKUP($A32,'PT ORGANISMOS'!$B$5:$H$1024,4,FALSE)</f>
        <v>mo.006</v>
      </c>
      <c r="C32" s="7" t="str">
        <f>VLOOKUP($A32,'PT ORGANISMOS'!$B$5:$H$1024,3,FALSE)</f>
        <v>Cuadrilla tipo UOCRA</v>
      </c>
      <c r="D32" s="8" t="str">
        <f>VLOOKUP($A32,'PT ORGANISMOS'!$B$5:$H$1024,7,FALSE)</f>
        <v>h</v>
      </c>
      <c r="E32" s="12">
        <v>1.8</v>
      </c>
      <c r="F32" s="22">
        <f>VLOOKUP($B32,IN_05_17!$B:$E,4,)</f>
        <v>125.92885000000004</v>
      </c>
      <c r="G32" s="13">
        <f>F32*E32</f>
        <v>226.67193000000009</v>
      </c>
      <c r="H32" s="8"/>
    </row>
    <row r="33" spans="1:8" s="2" customFormat="1" ht="13.5" customHeight="1">
      <c r="A33" s="27"/>
      <c r="B33" s="35" t="s">
        <v>1461</v>
      </c>
      <c r="C33" s="7"/>
      <c r="D33" s="8"/>
      <c r="E33" s="12"/>
      <c r="F33" s="22"/>
      <c r="G33" s="13"/>
      <c r="H33" s="8"/>
    </row>
    <row r="34" spans="1:8" s="2" customFormat="1" ht="13.5" customHeight="1">
      <c r="A34" s="30">
        <v>75</v>
      </c>
      <c r="B34" s="40" t="str">
        <f>VLOOKUP($A34,'PT ORGANISMOS'!$B$5:$H$1024,4,FALSE)</f>
        <v>eq.012</v>
      </c>
      <c r="C34" s="14" t="str">
        <f>VLOOKUP($A34,'PT ORGANISMOS'!$B$5:$H$1024,3,FALSE)</f>
        <v>Camión volcador 140 H.P.</v>
      </c>
      <c r="D34" s="15" t="str">
        <f>VLOOKUP($A34,'PT ORGANISMOS'!$B$5:$H$1024,7,FALSE)</f>
        <v>h</v>
      </c>
      <c r="E34" s="16">
        <v>0.01</v>
      </c>
      <c r="F34" s="24">
        <f>VLOOKUP($B34,IN_05_17!$B:$E,4,)</f>
        <v>1023.0017537621103</v>
      </c>
      <c r="G34" s="17">
        <f>F34*E34</f>
        <v>10.230017537621103</v>
      </c>
      <c r="H34" s="15"/>
    </row>
    <row r="37" spans="1:8" s="2" customFormat="1" ht="15.75">
      <c r="A37" s="50" t="s">
        <v>1551</v>
      </c>
      <c r="B37" s="42" t="s">
        <v>1559</v>
      </c>
      <c r="C37" s="11"/>
      <c r="D37" s="45" t="s">
        <v>1470</v>
      </c>
      <c r="E37" s="43" t="str">
        <f>A37</f>
        <v>0.30.15.A</v>
      </c>
      <c r="F37" s="45" t="s">
        <v>1477</v>
      </c>
      <c r="G37" s="44">
        <f>SUM(G39:G45)</f>
        <v>877.15296815176885</v>
      </c>
      <c r="H37" s="8" t="s">
        <v>3</v>
      </c>
    </row>
    <row r="38" spans="1:8" s="2" customFormat="1" ht="15">
      <c r="A38" s="28"/>
      <c r="B38" s="34" t="s">
        <v>1466</v>
      </c>
      <c r="C38" s="18"/>
      <c r="D38" s="19" t="s">
        <v>1471</v>
      </c>
      <c r="E38" s="19" t="s">
        <v>1467</v>
      </c>
      <c r="F38" s="20" t="s">
        <v>1468</v>
      </c>
      <c r="G38" s="20" t="s">
        <v>1469</v>
      </c>
      <c r="H38" s="18"/>
    </row>
    <row r="39" spans="1:8" s="2" customFormat="1" ht="13.5" customHeight="1">
      <c r="A39" s="29"/>
      <c r="B39" s="46" t="s">
        <v>1459</v>
      </c>
      <c r="C39" s="25"/>
      <c r="D39" s="41"/>
      <c r="E39" s="47"/>
      <c r="F39" s="48"/>
      <c r="G39" s="49"/>
      <c r="H39" s="41"/>
    </row>
    <row r="40" spans="1:8" s="2" customFormat="1" ht="13.5" customHeight="1">
      <c r="A40" s="27">
        <v>50</v>
      </c>
      <c r="B40" s="39" t="str">
        <f>VLOOKUP($A40,'PT ORGANISMOS'!$B$5:$H$1024,4,FALSE)</f>
        <v>ch.004</v>
      </c>
      <c r="C40" s="7" t="str">
        <f>VLOOKUP($A40,'PT ORGANISMOS'!$B$5:$H$1024,3,FALSE)</f>
        <v>Chapa de hierro N°16 DD de 1 x 2 m.</v>
      </c>
      <c r="D40" s="8" t="str">
        <f>VLOOKUP($A40,'PT ORGANISMOS'!$B$5:$H$1024,7,FALSE)</f>
        <v>kg</v>
      </c>
      <c r="E40" s="12">
        <v>6</v>
      </c>
      <c r="F40" s="22">
        <f>VLOOKUP($B40,IN_05_17!$B:$E,4,)</f>
        <v>27.077444518894168</v>
      </c>
      <c r="G40" s="13">
        <f>F40*E40</f>
        <v>162.46466711336501</v>
      </c>
      <c r="H40" s="8"/>
    </row>
    <row r="41" spans="1:8" s="2" customFormat="1" ht="13.5" customHeight="1">
      <c r="A41" s="27">
        <v>49</v>
      </c>
      <c r="B41" s="39" t="str">
        <f>VLOOKUP($A41,'PT ORGANISMOS'!$B$5:$H$1024,4,FALSE)</f>
        <v>ch.002</v>
      </c>
      <c r="C41" s="7" t="str">
        <f>VLOOKUP($A41,'PT ORGANISMOS'!$B$5:$H$1024,3,FALSE)</f>
        <v>Chapa FºCº acanalada de 6 mm, de 1.10m.x 2.44m.</v>
      </c>
      <c r="D41" s="8" t="str">
        <f>VLOOKUP($A41,'PT ORGANISMOS'!$B$5:$H$1024,7,FALSE)</f>
        <v>u</v>
      </c>
      <c r="E41" s="12">
        <v>0.73</v>
      </c>
      <c r="F41" s="22">
        <f>VLOOKUP($B41,IN_05_17!$B:$E,4,)</f>
        <v>447.49552534353785</v>
      </c>
      <c r="G41" s="13">
        <f>F41*E41</f>
        <v>326.67173350078264</v>
      </c>
      <c r="H41" s="8"/>
    </row>
    <row r="42" spans="1:8" s="2" customFormat="1" ht="13.5" customHeight="1">
      <c r="A42" s="27"/>
      <c r="B42" s="35" t="s">
        <v>1460</v>
      </c>
      <c r="C42" s="7"/>
      <c r="D42" s="8"/>
      <c r="E42" s="12"/>
      <c r="F42" s="22"/>
      <c r="G42" s="13"/>
      <c r="H42" s="8"/>
    </row>
    <row r="43" spans="1:8" s="2" customFormat="1" ht="13.5" customHeight="1">
      <c r="A43" s="27">
        <v>202</v>
      </c>
      <c r="B43" s="39" t="str">
        <f>VLOOKUP($A43,'PT ORGANISMOS'!$B$5:$H$1024,4,FALSE)</f>
        <v>mo.006</v>
      </c>
      <c r="C43" s="7" t="str">
        <f>VLOOKUP($A43,'PT ORGANISMOS'!$B$5:$H$1024,3,FALSE)</f>
        <v>Cuadrilla tipo UOCRA</v>
      </c>
      <c r="D43" s="8" t="str">
        <f>VLOOKUP($A43,'PT ORGANISMOS'!$B$5:$H$1024,7,FALSE)</f>
        <v>h</v>
      </c>
      <c r="E43" s="12">
        <v>3</v>
      </c>
      <c r="F43" s="22">
        <f>VLOOKUP($B43,IN_05_17!$B:$E,4,)</f>
        <v>125.92885000000004</v>
      </c>
      <c r="G43" s="13">
        <f>F43*E43</f>
        <v>377.78655000000015</v>
      </c>
      <c r="H43" s="8"/>
    </row>
    <row r="44" spans="1:8" s="2" customFormat="1" ht="13.5" customHeight="1">
      <c r="A44" s="27"/>
      <c r="B44" s="35" t="s">
        <v>1461</v>
      </c>
      <c r="C44" s="7"/>
      <c r="D44" s="8"/>
      <c r="E44" s="12"/>
      <c r="F44" s="22"/>
      <c r="G44" s="13"/>
      <c r="H44" s="8"/>
    </row>
    <row r="45" spans="1:8" s="2" customFormat="1" ht="13.5" customHeight="1">
      <c r="A45" s="30">
        <v>75</v>
      </c>
      <c r="B45" s="40" t="str">
        <f>VLOOKUP($A45,'PT ORGANISMOS'!$B$5:$H$1024,4,FALSE)</f>
        <v>eq.012</v>
      </c>
      <c r="C45" s="14" t="str">
        <f>VLOOKUP($A45,'PT ORGANISMOS'!$B$5:$H$1024,3,FALSE)</f>
        <v>Camión volcador 140 H.P.</v>
      </c>
      <c r="D45" s="15" t="str">
        <f>VLOOKUP($A45,'PT ORGANISMOS'!$B$5:$H$1024,7,FALSE)</f>
        <v>h</v>
      </c>
      <c r="E45" s="16">
        <v>0.01</v>
      </c>
      <c r="F45" s="24">
        <f>VLOOKUP($B45,IN_05_17!$B:$E,4,)</f>
        <v>1023.0017537621103</v>
      </c>
      <c r="G45" s="17">
        <f>F45*E45</f>
        <v>10.230017537621103</v>
      </c>
      <c r="H45" s="15"/>
    </row>
    <row r="48" spans="1:8" s="2" customFormat="1" ht="15.75">
      <c r="A48" s="50" t="s">
        <v>1552</v>
      </c>
      <c r="B48" s="42" t="s">
        <v>1560</v>
      </c>
      <c r="C48" s="11"/>
      <c r="D48" s="45" t="s">
        <v>1470</v>
      </c>
      <c r="E48" s="43" t="str">
        <f>A48</f>
        <v>0.30.30.A</v>
      </c>
      <c r="F48" s="45" t="s">
        <v>1477</v>
      </c>
      <c r="G48" s="44">
        <f>SUM(G50:G56)</f>
        <v>721.92085564824049</v>
      </c>
      <c r="H48" s="8" t="s">
        <v>3</v>
      </c>
    </row>
    <row r="49" spans="1:8" s="2" customFormat="1" ht="15">
      <c r="A49" s="28"/>
      <c r="B49" s="34" t="s">
        <v>1466</v>
      </c>
      <c r="C49" s="18"/>
      <c r="D49" s="19" t="s">
        <v>1471</v>
      </c>
      <c r="E49" s="19" t="s">
        <v>1467</v>
      </c>
      <c r="F49" s="20" t="s">
        <v>1468</v>
      </c>
      <c r="G49" s="20" t="s">
        <v>1469</v>
      </c>
      <c r="H49" s="18"/>
    </row>
    <row r="50" spans="1:8" s="2" customFormat="1" ht="13.5" customHeight="1">
      <c r="A50" s="29"/>
      <c r="B50" s="46" t="s">
        <v>1459</v>
      </c>
      <c r="C50" s="25"/>
      <c r="D50" s="41"/>
      <c r="E50" s="47"/>
      <c r="F50" s="48"/>
      <c r="G50" s="49"/>
      <c r="H50" s="41"/>
    </row>
    <row r="51" spans="1:8" s="2" customFormat="1" ht="13.5" customHeight="1">
      <c r="A51" s="27">
        <v>50</v>
      </c>
      <c r="B51" s="39" t="str">
        <f>VLOOKUP($A51,'PT ORGANISMOS'!$B$5:$H$1024,4,FALSE)</f>
        <v>ch.004</v>
      </c>
      <c r="C51" s="7" t="str">
        <f>VLOOKUP($A51,'PT ORGANISMOS'!$B$5:$H$1024,3,FALSE)</f>
        <v>Chapa de hierro N°16 DD de 1 x 2 m.</v>
      </c>
      <c r="D51" s="8" t="str">
        <f>VLOOKUP($A51,'PT ORGANISMOS'!$B$5:$H$1024,7,FALSE)</f>
        <v>kg</v>
      </c>
      <c r="E51" s="12">
        <v>6</v>
      </c>
      <c r="F51" s="22">
        <f>VLOOKUP($B51,IN_05_17!$B:$E,4,)</f>
        <v>27.077444518894168</v>
      </c>
      <c r="G51" s="13">
        <f>F51*E51</f>
        <v>162.46466711336501</v>
      </c>
      <c r="H51" s="8"/>
    </row>
    <row r="52" spans="1:8" s="2" customFormat="1" ht="13.5" customHeight="1">
      <c r="A52" s="27">
        <v>51</v>
      </c>
      <c r="B52" s="39" t="str">
        <f>VLOOKUP($A52,'PT ORGANISMOS'!$B$5:$H$1024,4,FALSE)</f>
        <v>ch.006</v>
      </c>
      <c r="C52" s="7" t="str">
        <f>VLOOKUP($A52,'PT ORGANISMOS'!$B$5:$H$1024,3,FALSE)</f>
        <v>Chapa H°G° N°27, 3.05 x 1.10 m.</v>
      </c>
      <c r="D52" s="8" t="str">
        <f>VLOOKUP($A52,'PT ORGANISMOS'!$B$5:$H$1024,7,FALSE)</f>
        <v>u</v>
      </c>
      <c r="E52" s="12">
        <v>0.45</v>
      </c>
      <c r="F52" s="22">
        <f>VLOOKUP($B52,IN_05_17!$B:$E,4,)</f>
        <v>380.97693554945403</v>
      </c>
      <c r="G52" s="13">
        <f>F52*E52</f>
        <v>171.43962099725431</v>
      </c>
      <c r="H52" s="8"/>
    </row>
    <row r="53" spans="1:8" s="2" customFormat="1" ht="13.5" customHeight="1">
      <c r="A53" s="27"/>
      <c r="B53" s="35" t="s">
        <v>1460</v>
      </c>
      <c r="C53" s="7"/>
      <c r="D53" s="8"/>
      <c r="E53" s="12"/>
      <c r="F53" s="22"/>
      <c r="G53" s="13"/>
      <c r="H53" s="8"/>
    </row>
    <row r="54" spans="1:8" s="2" customFormat="1" ht="13.5" customHeight="1">
      <c r="A54" s="27">
        <v>202</v>
      </c>
      <c r="B54" s="39" t="str">
        <f>VLOOKUP($A54,'PT ORGANISMOS'!$B$5:$H$1024,4,FALSE)</f>
        <v>mo.006</v>
      </c>
      <c r="C54" s="7" t="str">
        <f>VLOOKUP($A54,'PT ORGANISMOS'!$B$5:$H$1024,3,FALSE)</f>
        <v>Cuadrilla tipo UOCRA</v>
      </c>
      <c r="D54" s="8" t="str">
        <f>VLOOKUP($A54,'PT ORGANISMOS'!$B$5:$H$1024,7,FALSE)</f>
        <v>h</v>
      </c>
      <c r="E54" s="12">
        <v>3</v>
      </c>
      <c r="F54" s="22">
        <f>VLOOKUP($B54,IN_05_17!$B:$E,4,)</f>
        <v>125.92885000000004</v>
      </c>
      <c r="G54" s="13">
        <f>F54*E54</f>
        <v>377.78655000000015</v>
      </c>
      <c r="H54" s="8"/>
    </row>
    <row r="55" spans="1:8" s="2" customFormat="1" ht="13.5" customHeight="1">
      <c r="A55" s="27"/>
      <c r="B55" s="35" t="s">
        <v>1461</v>
      </c>
      <c r="C55" s="7"/>
      <c r="D55" s="8"/>
      <c r="E55" s="12"/>
      <c r="F55" s="22"/>
      <c r="G55" s="13"/>
      <c r="H55" s="8"/>
    </row>
    <row r="56" spans="1:8" s="2" customFormat="1" ht="13.5" customHeight="1">
      <c r="A56" s="30">
        <v>75</v>
      </c>
      <c r="B56" s="40" t="str">
        <f>VLOOKUP($A56,'PT ORGANISMOS'!$B$5:$H$1024,4,FALSE)</f>
        <v>eq.012</v>
      </c>
      <c r="C56" s="14" t="str">
        <f>VLOOKUP($A56,'PT ORGANISMOS'!$B$5:$H$1024,3,FALSE)</f>
        <v>Camión volcador 140 H.P.</v>
      </c>
      <c r="D56" s="15" t="str">
        <f>VLOOKUP($A56,'PT ORGANISMOS'!$B$5:$H$1024,7,FALSE)</f>
        <v>h</v>
      </c>
      <c r="E56" s="16">
        <v>0.01</v>
      </c>
      <c r="F56" s="24">
        <f>VLOOKUP($B56,IN_05_17!$B:$E,4,)</f>
        <v>1023.0017537621103</v>
      </c>
      <c r="G56" s="17">
        <f>F56*E56</f>
        <v>10.230017537621103</v>
      </c>
      <c r="H56" s="15"/>
    </row>
    <row r="57" spans="1:8" s="2" customFormat="1" ht="15">
      <c r="A57" s="27"/>
      <c r="B57" s="39"/>
      <c r="C57" s="7"/>
      <c r="D57" s="8"/>
      <c r="E57" s="12"/>
      <c r="F57" s="22"/>
      <c r="G57" s="13"/>
      <c r="H57" s="8"/>
    </row>
    <row r="59" spans="1:8" s="2" customFormat="1" ht="15.75">
      <c r="A59" s="50" t="s">
        <v>1553</v>
      </c>
      <c r="B59" s="42" t="s">
        <v>1561</v>
      </c>
      <c r="C59" s="11"/>
      <c r="D59" s="45" t="s">
        <v>1470</v>
      </c>
      <c r="E59" s="43" t="str">
        <f>A59</f>
        <v>0.30.31.A</v>
      </c>
      <c r="F59" s="45" t="s">
        <v>1477</v>
      </c>
      <c r="G59" s="44">
        <f>SUM(G61:G68)</f>
        <v>702.00286199758057</v>
      </c>
      <c r="H59" s="8" t="s">
        <v>3</v>
      </c>
    </row>
    <row r="60" spans="1:8" s="2" customFormat="1" ht="15">
      <c r="A60" s="28"/>
      <c r="B60" s="34" t="s">
        <v>1466</v>
      </c>
      <c r="C60" s="18"/>
      <c r="D60" s="19" t="s">
        <v>1471</v>
      </c>
      <c r="E60" s="19" t="s">
        <v>1467</v>
      </c>
      <c r="F60" s="20" t="s">
        <v>1468</v>
      </c>
      <c r="G60" s="20" t="s">
        <v>1469</v>
      </c>
      <c r="H60" s="18"/>
    </row>
    <row r="61" spans="1:8" s="2" customFormat="1" ht="13.5" customHeight="1">
      <c r="A61" s="29"/>
      <c r="B61" s="46" t="s">
        <v>1459</v>
      </c>
      <c r="C61" s="25"/>
      <c r="D61" s="41"/>
      <c r="E61" s="47"/>
      <c r="F61" s="48"/>
      <c r="G61" s="49"/>
      <c r="H61" s="41"/>
    </row>
    <row r="62" spans="1:8" s="2" customFormat="1" ht="13.5" customHeight="1">
      <c r="A62" s="27">
        <v>191</v>
      </c>
      <c r="B62" s="39" t="str">
        <f>VLOOKUP($A62,'PT ORGANISMOS'!$B$5:$H$1024,4,FALSE)</f>
        <v>ma.020</v>
      </c>
      <c r="C62" s="7" t="str">
        <f>VLOOKUP($A62,'PT ORGANISMOS'!$B$5:$H$1024,3,FALSE)</f>
        <v>Tirante pino 2x3" cepillado</v>
      </c>
      <c r="D62" s="8" t="str">
        <f>VLOOKUP($A62,'PT ORGANISMOS'!$B$5:$H$1024,7,FALSE)</f>
        <v>m</v>
      </c>
      <c r="E62" s="12">
        <v>1.1000000000000001</v>
      </c>
      <c r="F62" s="22">
        <f>VLOOKUP($B62,IN_05_17!$B:$E,4,)</f>
        <v>40.703462136877988</v>
      </c>
      <c r="G62" s="13">
        <f>F62*E62</f>
        <v>44.773808350565794</v>
      </c>
      <c r="H62" s="8"/>
    </row>
    <row r="63" spans="1:8" s="2" customFormat="1" ht="13.5" customHeight="1">
      <c r="A63" s="27">
        <v>51</v>
      </c>
      <c r="B63" s="39" t="str">
        <f>VLOOKUP($A63,'PT ORGANISMOS'!$B$5:$H$1024,4,FALSE)</f>
        <v>ch.006</v>
      </c>
      <c r="C63" s="7" t="str">
        <f>VLOOKUP($A63,'PT ORGANISMOS'!$B$5:$H$1024,3,FALSE)</f>
        <v>Chapa H°G° N°27, 3.05 x 1.10 m.</v>
      </c>
      <c r="D63" s="8" t="str">
        <f>VLOOKUP($A63,'PT ORGANISMOS'!$B$5:$H$1024,7,FALSE)</f>
        <v>u</v>
      </c>
      <c r="E63" s="12">
        <v>0.45</v>
      </c>
      <c r="F63" s="22">
        <f>VLOOKUP($B63,IN_05_17!$B:$E,4,)</f>
        <v>380.97693554945403</v>
      </c>
      <c r="G63" s="13">
        <f>F63*E63</f>
        <v>171.43962099725431</v>
      </c>
      <c r="H63" s="8"/>
    </row>
    <row r="64" spans="1:8" s="2" customFormat="1" ht="13.5" customHeight="1">
      <c r="A64" s="27">
        <v>187</v>
      </c>
      <c r="B64" s="39" t="str">
        <f>VLOOKUP($A64,'PT ORGANISMOS'!$B$5:$H$1024,4,FALSE)</f>
        <v>ma.006</v>
      </c>
      <c r="C64" s="7" t="str">
        <f>VLOOKUP($A64,'PT ORGANISMOS'!$B$5:$H$1024,3,FALSE)</f>
        <v>Madera 1ra. pino nacional s/cepillar</v>
      </c>
      <c r="D64" s="8" t="str">
        <f>VLOOKUP($A64,'PT ORGANISMOS'!$B$5:$H$1024,7,FALSE)</f>
        <v>m2</v>
      </c>
      <c r="E64" s="12">
        <v>0.5</v>
      </c>
      <c r="F64" s="22">
        <f>VLOOKUP($B64,IN_05_17!$B:$E,4,)</f>
        <v>195.54573022427849</v>
      </c>
      <c r="G64" s="13">
        <f>F64*E64</f>
        <v>97.772865112139243</v>
      </c>
      <c r="H64" s="8"/>
    </row>
    <row r="65" spans="1:8" s="2" customFormat="1" ht="13.5" customHeight="1">
      <c r="A65" s="27"/>
      <c r="B65" s="35" t="s">
        <v>1460</v>
      </c>
      <c r="C65" s="7"/>
      <c r="D65" s="8"/>
      <c r="E65" s="12"/>
      <c r="F65" s="22"/>
      <c r="G65" s="13"/>
      <c r="H65" s="8"/>
    </row>
    <row r="66" spans="1:8" s="2" customFormat="1" ht="13.5" customHeight="1">
      <c r="A66" s="27">
        <v>202</v>
      </c>
      <c r="B66" s="39" t="str">
        <f>VLOOKUP($A66,'PT ORGANISMOS'!$B$5:$H$1024,4,FALSE)</f>
        <v>mo.006</v>
      </c>
      <c r="C66" s="7" t="str">
        <f>VLOOKUP($A66,'PT ORGANISMOS'!$B$5:$H$1024,3,FALSE)</f>
        <v>Cuadrilla tipo UOCRA</v>
      </c>
      <c r="D66" s="8" t="str">
        <f>VLOOKUP($A66,'PT ORGANISMOS'!$B$5:$H$1024,7,FALSE)</f>
        <v>h</v>
      </c>
      <c r="E66" s="12">
        <v>3</v>
      </c>
      <c r="F66" s="22">
        <f>VLOOKUP($B66,IN_05_17!$B:$E,4,)</f>
        <v>125.92885000000004</v>
      </c>
      <c r="G66" s="13">
        <f>F66*E66</f>
        <v>377.78655000000015</v>
      </c>
      <c r="H66" s="8"/>
    </row>
    <row r="67" spans="1:8" s="2" customFormat="1" ht="13.5" customHeight="1">
      <c r="A67" s="27"/>
      <c r="B67" s="35" t="s">
        <v>1461</v>
      </c>
      <c r="C67" s="7"/>
      <c r="D67" s="8"/>
      <c r="E67" s="12"/>
      <c r="F67" s="22"/>
      <c r="G67" s="13"/>
      <c r="H67" s="8"/>
    </row>
    <row r="68" spans="1:8" s="2" customFormat="1" ht="13.5" customHeight="1">
      <c r="A68" s="30">
        <v>75</v>
      </c>
      <c r="B68" s="40" t="str">
        <f>VLOOKUP($A68,'PT ORGANISMOS'!$B$5:$H$1024,4,FALSE)</f>
        <v>eq.012</v>
      </c>
      <c r="C68" s="14" t="str">
        <f>VLOOKUP($A68,'PT ORGANISMOS'!$B$5:$H$1024,3,FALSE)</f>
        <v>Camión volcador 140 H.P.</v>
      </c>
      <c r="D68" s="15" t="str">
        <f>VLOOKUP($A68,'PT ORGANISMOS'!$B$5:$H$1024,7,FALSE)</f>
        <v>h</v>
      </c>
      <c r="E68" s="16">
        <v>0.01</v>
      </c>
      <c r="F68" s="24">
        <f>VLOOKUP($B68,IN_05_17!$B:$E,4,)</f>
        <v>1023.0017537621103</v>
      </c>
      <c r="G68" s="17">
        <f>F68*E68</f>
        <v>10.230017537621103</v>
      </c>
      <c r="H68" s="15"/>
    </row>
    <row r="71" spans="1:8" s="2" customFormat="1" ht="15.75">
      <c r="A71" s="50" t="s">
        <v>1554</v>
      </c>
      <c r="B71" s="42" t="s">
        <v>1562</v>
      </c>
      <c r="C71" s="11"/>
      <c r="D71" s="45" t="s">
        <v>1470</v>
      </c>
      <c r="E71" s="43" t="str">
        <f>A71</f>
        <v>0.30.45.A</v>
      </c>
      <c r="F71" s="45" t="s">
        <v>1477</v>
      </c>
      <c r="G71" s="44">
        <f>SUM(G73:G85)</f>
        <v>3035.9919738798008</v>
      </c>
      <c r="H71" s="8" t="s">
        <v>3</v>
      </c>
    </row>
    <row r="72" spans="1:8" s="2" customFormat="1" ht="15">
      <c r="A72" s="28"/>
      <c r="B72" s="34" t="s">
        <v>1466</v>
      </c>
      <c r="C72" s="18"/>
      <c r="D72" s="19" t="s">
        <v>1471</v>
      </c>
      <c r="E72" s="19" t="s">
        <v>1467</v>
      </c>
      <c r="F72" s="20" t="s">
        <v>1468</v>
      </c>
      <c r="G72" s="20" t="s">
        <v>1469</v>
      </c>
      <c r="H72" s="18"/>
    </row>
    <row r="73" spans="1:8" s="2" customFormat="1" ht="13.5" customHeight="1">
      <c r="A73" s="29"/>
      <c r="B73" s="46" t="s">
        <v>1459</v>
      </c>
      <c r="C73" s="25"/>
      <c r="D73" s="41"/>
      <c r="E73" s="47"/>
      <c r="F73" s="48"/>
      <c r="G73" s="49"/>
      <c r="H73" s="41"/>
    </row>
    <row r="74" spans="1:8" s="2" customFormat="1" ht="13.5" customHeight="1">
      <c r="A74" s="27">
        <v>181</v>
      </c>
      <c r="B74" s="39" t="str">
        <f>VLOOKUP($A74,'PT ORGANISMOS'!$B$5:$H$1024,4,FALSE)</f>
        <v>li.006</v>
      </c>
      <c r="C74" s="7" t="str">
        <f>VLOOKUP($A74,'PT ORGANISMOS'!$B$5:$H$1024,3,FALSE)</f>
        <v>Cemento Portland</v>
      </c>
      <c r="D74" s="8" t="str">
        <f>VLOOKUP($A74,'PT ORGANISMOS'!$B$5:$H$1024,7,FALSE)</f>
        <v>kg</v>
      </c>
      <c r="E74" s="12">
        <v>12</v>
      </c>
      <c r="F74" s="22">
        <f>VLOOKUP($B74,IN_05_17!$B:$E,4,)</f>
        <v>5.7139735354607444</v>
      </c>
      <c r="G74" s="13">
        <f t="shared" ref="G74:G81" si="2">F74*E74</f>
        <v>68.567682425528929</v>
      </c>
      <c r="H74" s="8"/>
    </row>
    <row r="75" spans="1:8" s="2" customFormat="1" ht="13.5" customHeight="1">
      <c r="A75" s="27">
        <v>179</v>
      </c>
      <c r="B75" s="39" t="str">
        <f>VLOOKUP($A75,'PT ORGANISMOS'!$B$5:$H$1024,4,FALSE)</f>
        <v>li.004</v>
      </c>
      <c r="C75" s="7" t="str">
        <f>VLOOKUP($A75,'PT ORGANISMOS'!$B$5:$H$1024,3,FALSE)</f>
        <v>Cal hidratada en bolsa</v>
      </c>
      <c r="D75" s="8" t="str">
        <f>VLOOKUP($A75,'PT ORGANISMOS'!$B$5:$H$1024,7,FALSE)</f>
        <v>kg</v>
      </c>
      <c r="E75" s="12">
        <v>8</v>
      </c>
      <c r="F75" s="22">
        <f>VLOOKUP($B75,IN_05_17!$B:$E,4,)</f>
        <v>4.7017907148598219</v>
      </c>
      <c r="G75" s="13">
        <f t="shared" si="2"/>
        <v>37.614325718878575</v>
      </c>
      <c r="H75" s="8"/>
    </row>
    <row r="76" spans="1:8" s="2" customFormat="1" ht="13.5" customHeight="1">
      <c r="A76" s="27">
        <v>20</v>
      </c>
      <c r="B76" s="39" t="str">
        <f>VLOOKUP($A76,'PT ORGANISMOS'!$B$5:$H$1024,4,FALSE)</f>
        <v>ai.002</v>
      </c>
      <c r="C76" s="7" t="str">
        <f>VLOOKUP($A76,'PT ORGANISMOS'!$B$5:$H$1024,3,FALSE)</f>
        <v>Membrana s/aluminio 4 mm espesor</v>
      </c>
      <c r="D76" s="8" t="str">
        <f>VLOOKUP($A76,'PT ORGANISMOS'!$B$5:$H$1024,7,FALSE)</f>
        <v>m2</v>
      </c>
      <c r="E76" s="12">
        <v>1.1000000000000001</v>
      </c>
      <c r="F76" s="22">
        <f>VLOOKUP($B76,IN_05_17!$B:$E,4,)</f>
        <v>87.111390344751641</v>
      </c>
      <c r="G76" s="13">
        <f t="shared" si="2"/>
        <v>95.822529379226808</v>
      </c>
      <c r="H76" s="8"/>
    </row>
    <row r="77" spans="1:8" s="2" customFormat="1" ht="13.5" customHeight="1">
      <c r="A77" s="27">
        <v>27</v>
      </c>
      <c r="B77" s="39" t="str">
        <f>VLOOKUP($A77,'PT ORGANISMOS'!$B$5:$H$1024,4,FALSE)</f>
        <v>ai.012</v>
      </c>
      <c r="C77" s="7" t="str">
        <f>VLOOKUP($A77,'PT ORGANISMOS'!$B$5:$H$1024,3,FALSE)</f>
        <v>Pintura asfáltica base acuosa</v>
      </c>
      <c r="D77" s="8" t="str">
        <f>VLOOKUP($A77,'PT ORGANISMOS'!$B$5:$H$1024,7,FALSE)</f>
        <v>l</v>
      </c>
      <c r="E77" s="12">
        <v>0.4</v>
      </c>
      <c r="F77" s="22">
        <f>VLOOKUP($B77,IN_05_17!$B:$E,4,)</f>
        <v>19.908614743140596</v>
      </c>
      <c r="G77" s="13">
        <f t="shared" si="2"/>
        <v>7.9634458972562392</v>
      </c>
      <c r="H77" s="8"/>
    </row>
    <row r="78" spans="1:8" s="2" customFormat="1" ht="13.5" customHeight="1">
      <c r="A78" s="27">
        <v>28</v>
      </c>
      <c r="B78" s="39" t="str">
        <f>VLOOKUP($A78,'PT ORGANISMOS'!$B$5:$H$1024,4,FALSE)</f>
        <v>ai.014</v>
      </c>
      <c r="C78" s="7" t="str">
        <f>VLOOKUP($A78,'PT ORGANISMOS'!$B$5:$H$1024,3,FALSE)</f>
        <v>Poliestireno expandido 20 mm</v>
      </c>
      <c r="D78" s="8" t="str">
        <f>VLOOKUP($A78,'PT ORGANISMOS'!$B$5:$H$1024,7,FALSE)</f>
        <v>m2</v>
      </c>
      <c r="E78" s="12">
        <v>1.05</v>
      </c>
      <c r="F78" s="22">
        <f>VLOOKUP($B78,IN_05_17!$B:$E,4,)</f>
        <v>69.067244819141777</v>
      </c>
      <c r="G78" s="13">
        <f t="shared" si="2"/>
        <v>72.520607060098868</v>
      </c>
      <c r="H78" s="8"/>
    </row>
    <row r="79" spans="1:8" s="2" customFormat="1" ht="13.5" customHeight="1">
      <c r="A79" s="27">
        <v>34</v>
      </c>
      <c r="B79" s="39" t="str">
        <f>VLOOKUP($A79,'PT ORGANISMOS'!$B$5:$H$1024,4,FALSE)</f>
        <v>ar.004</v>
      </c>
      <c r="C79" s="7" t="str">
        <f>VLOOKUP($A79,'PT ORGANISMOS'!$B$5:$H$1024,3,FALSE)</f>
        <v>Ripiosa</v>
      </c>
      <c r="D79" s="8" t="str">
        <f>VLOOKUP($A79,'PT ORGANISMOS'!$B$5:$H$1024,7,FALSE)</f>
        <v>m3</v>
      </c>
      <c r="E79" s="12">
        <v>0.13</v>
      </c>
      <c r="F79" s="22">
        <f>VLOOKUP($B79,IN_05_17!$B:$E,4,)</f>
        <v>321.05134886792291</v>
      </c>
      <c r="G79" s="13">
        <f t="shared" si="2"/>
        <v>41.736675352829977</v>
      </c>
      <c r="H79" s="8"/>
    </row>
    <row r="80" spans="1:8" s="2" customFormat="1" ht="13.5" customHeight="1">
      <c r="A80" s="27">
        <v>31</v>
      </c>
      <c r="B80" s="39" t="str">
        <f>VLOOKUP($A80,'PT ORGANISMOS'!$B$5:$H$1024,4,FALSE)</f>
        <v>ar.001</v>
      </c>
      <c r="C80" s="7" t="str">
        <f>VLOOKUP($A80,'PT ORGANISMOS'!$B$5:$H$1024,3,FALSE)</f>
        <v>Arena Gruesa</v>
      </c>
      <c r="D80" s="8" t="str">
        <f>VLOOKUP($A80,'PT ORGANISMOS'!$B$5:$H$1024,7,FALSE)</f>
        <v>m3</v>
      </c>
      <c r="E80" s="32">
        <v>2.5000000000000001E-2</v>
      </c>
      <c r="F80" s="22">
        <f>VLOOKUP($B80,IN_05_17!$B:$E,4,)</f>
        <v>310.40665205320892</v>
      </c>
      <c r="G80" s="13">
        <f t="shared" si="2"/>
        <v>7.7601663013302229</v>
      </c>
      <c r="H80" s="8"/>
    </row>
    <row r="81" spans="1:8" s="2" customFormat="1" ht="13.5" customHeight="1">
      <c r="A81" s="27">
        <v>327</v>
      </c>
      <c r="B81" s="39" t="str">
        <f>VLOOKUP($A81,'PT ORGANISMOS'!$B$5:$H$1024,4,FALSE)</f>
        <v>so.009</v>
      </c>
      <c r="C81" s="7" t="str">
        <f>VLOOKUP($A81,'PT ORGANISMOS'!$B$5:$H$1024,3,FALSE)</f>
        <v>Baldosa roja 20x20 tipo azotea</v>
      </c>
      <c r="D81" s="8" t="str">
        <f>VLOOKUP($A81,'PT ORGANISMOS'!$B$5:$H$1024,7,FALSE)</f>
        <v>m2</v>
      </c>
      <c r="E81" s="12">
        <v>25</v>
      </c>
      <c r="F81" s="22">
        <f>VLOOKUP($B81,IN_05_17!$B:$E,4,)</f>
        <v>85.644804758719587</v>
      </c>
      <c r="G81" s="13">
        <f t="shared" si="2"/>
        <v>2141.1201189679896</v>
      </c>
      <c r="H81" s="8"/>
    </row>
    <row r="82" spans="1:8" s="2" customFormat="1" ht="13.5" customHeight="1">
      <c r="A82" s="27"/>
      <c r="B82" s="35" t="s">
        <v>1460</v>
      </c>
      <c r="C82" s="7"/>
      <c r="D82" s="8"/>
      <c r="E82" s="12"/>
      <c r="F82" s="22"/>
      <c r="G82" s="13"/>
      <c r="H82" s="8"/>
    </row>
    <row r="83" spans="1:8" s="2" customFormat="1" ht="13.5" customHeight="1">
      <c r="A83" s="27">
        <v>202</v>
      </c>
      <c r="B83" s="39" t="str">
        <f>VLOOKUP($A83,'PT ORGANISMOS'!$B$5:$H$1024,4,FALSE)</f>
        <v>mo.006</v>
      </c>
      <c r="C83" s="7" t="str">
        <f>VLOOKUP($A83,'PT ORGANISMOS'!$B$5:$H$1024,3,FALSE)</f>
        <v>Cuadrilla tipo UOCRA</v>
      </c>
      <c r="D83" s="8" t="str">
        <f>VLOOKUP($A83,'PT ORGANISMOS'!$B$5:$H$1024,7,FALSE)</f>
        <v>h</v>
      </c>
      <c r="E83" s="12">
        <v>4</v>
      </c>
      <c r="F83" s="22">
        <f>VLOOKUP($B83,IN_05_17!$B:$E,4,)</f>
        <v>125.92885000000004</v>
      </c>
      <c r="G83" s="13">
        <f>F83*E83</f>
        <v>503.71540000000016</v>
      </c>
      <c r="H83" s="8"/>
    </row>
    <row r="84" spans="1:8" s="2" customFormat="1" ht="13.5" customHeight="1">
      <c r="A84" s="27"/>
      <c r="B84" s="35" t="s">
        <v>1461</v>
      </c>
      <c r="C84" s="7"/>
      <c r="D84" s="8"/>
      <c r="E84" s="12"/>
      <c r="F84" s="22"/>
      <c r="G84" s="13"/>
      <c r="H84" s="8"/>
    </row>
    <row r="85" spans="1:8" s="2" customFormat="1" ht="13.5" customHeight="1">
      <c r="A85" s="30">
        <v>83</v>
      </c>
      <c r="B85" s="40" t="str">
        <f>VLOOKUP($A85,'PT ORGANISMOS'!$B$5:$H$1024,4,FALSE)</f>
        <v>eq.020</v>
      </c>
      <c r="C85" s="14" t="str">
        <f>VLOOKUP($A85,'PT ORGANISMOS'!$B$5:$H$1024,3,FALSE)</f>
        <v>Mixer hormigón 5 m3</v>
      </c>
      <c r="D85" s="15" t="str">
        <f>VLOOKUP($A85,'PT ORGANISMOS'!$B$5:$H$1024,7,FALSE)</f>
        <v>h</v>
      </c>
      <c r="E85" s="16">
        <v>0.04</v>
      </c>
      <c r="F85" s="24">
        <f>VLOOKUP($B85,IN_05_17!$B:$E,4,)</f>
        <v>1479.2755694165371</v>
      </c>
      <c r="G85" s="17">
        <f>F85*E85</f>
        <v>59.171022776661488</v>
      </c>
      <c r="H85" s="15"/>
    </row>
    <row r="88" spans="1:8" s="2" customFormat="1" ht="15.75">
      <c r="A88" s="50" t="s">
        <v>1555</v>
      </c>
      <c r="B88" s="42" t="s">
        <v>1563</v>
      </c>
      <c r="C88" s="11"/>
      <c r="D88" s="45" t="s">
        <v>1470</v>
      </c>
      <c r="E88" s="43" t="str">
        <f>A88</f>
        <v>0.30.60.A</v>
      </c>
      <c r="F88" s="45" t="s">
        <v>1477</v>
      </c>
      <c r="G88" s="44">
        <f>SUM(G90:G101)</f>
        <v>1197.1797179177665</v>
      </c>
      <c r="H88" s="8" t="s">
        <v>3</v>
      </c>
    </row>
    <row r="89" spans="1:8" s="2" customFormat="1" ht="15">
      <c r="A89" s="28"/>
      <c r="B89" s="34" t="s">
        <v>1466</v>
      </c>
      <c r="C89" s="18"/>
      <c r="D89" s="19" t="s">
        <v>1471</v>
      </c>
      <c r="E89" s="19" t="s">
        <v>1467</v>
      </c>
      <c r="F89" s="20" t="s">
        <v>1468</v>
      </c>
      <c r="G89" s="20" t="s">
        <v>1469</v>
      </c>
      <c r="H89" s="18"/>
    </row>
    <row r="90" spans="1:8" s="2" customFormat="1" ht="13.5" customHeight="1">
      <c r="A90" s="29"/>
      <c r="B90" s="46" t="s">
        <v>1459</v>
      </c>
      <c r="C90" s="25"/>
      <c r="D90" s="41"/>
      <c r="E90" s="47"/>
      <c r="F90" s="48"/>
      <c r="G90" s="49"/>
      <c r="H90" s="41"/>
    </row>
    <row r="91" spans="1:8" s="2" customFormat="1" ht="13.5" customHeight="1">
      <c r="A91" s="27">
        <v>181</v>
      </c>
      <c r="B91" s="39" t="str">
        <f>VLOOKUP($A91,'PT ORGANISMOS'!$B$5:$H$1024,4,FALSE)</f>
        <v>li.006</v>
      </c>
      <c r="C91" s="7" t="str">
        <f>VLOOKUP($A91,'PT ORGANISMOS'!$B$5:$H$1024,3,FALSE)</f>
        <v>Cemento Portland</v>
      </c>
      <c r="D91" s="8" t="str">
        <f>VLOOKUP($A91,'PT ORGANISMOS'!$B$5:$H$1024,7,FALSE)</f>
        <v>kg</v>
      </c>
      <c r="E91" s="12">
        <v>25</v>
      </c>
      <c r="F91" s="22">
        <f>VLOOKUP($B91,IN_05_17!$B:$E,4,)</f>
        <v>5.7139735354607444</v>
      </c>
      <c r="G91" s="13">
        <f t="shared" ref="G91:G97" si="3">F91*E91</f>
        <v>142.84933838651861</v>
      </c>
      <c r="H91" s="8"/>
    </row>
    <row r="92" spans="1:8" s="2" customFormat="1" ht="13.5" customHeight="1">
      <c r="A92" s="27">
        <v>2</v>
      </c>
      <c r="B92" s="39" t="str">
        <f>VLOOKUP($A92,'PT ORGANISMOS'!$B$5:$H$1024,4,FALSE)</f>
        <v>ac.015</v>
      </c>
      <c r="C92" s="7" t="str">
        <f>VLOOKUP($A92,'PT ORGANISMOS'!$B$5:$H$1024,3,FALSE)</f>
        <v>Hierro mejorado de 10 mm.</v>
      </c>
      <c r="D92" s="8" t="str">
        <f>VLOOKUP($A92,'PT ORGANISMOS'!$B$5:$H$1024,7,FALSE)</f>
        <v>kg</v>
      </c>
      <c r="E92" s="12">
        <v>1.5</v>
      </c>
      <c r="F92" s="22">
        <f>VLOOKUP($B92,IN_05_17!$B:$E,4,)</f>
        <v>21.921920795949536</v>
      </c>
      <c r="G92" s="13">
        <f t="shared" si="3"/>
        <v>32.882881193924305</v>
      </c>
      <c r="H92" s="8"/>
    </row>
    <row r="93" spans="1:8" s="2" customFormat="1" ht="13.5" customHeight="1">
      <c r="A93" s="27">
        <v>33</v>
      </c>
      <c r="B93" s="39" t="str">
        <f>VLOOKUP($A93,'PT ORGANISMOS'!$B$5:$H$1024,4,FALSE)</f>
        <v>ar.003</v>
      </c>
      <c r="C93" s="7" t="str">
        <f>VLOOKUP($A93,'PT ORGANISMOS'!$B$5:$H$1024,3,FALSE)</f>
        <v>Ripio zarandeado 1/3</v>
      </c>
      <c r="D93" s="8" t="str">
        <f>VLOOKUP($A93,'PT ORGANISMOS'!$B$5:$H$1024,7,FALSE)</f>
        <v>m3</v>
      </c>
      <c r="E93" s="12">
        <v>0.05</v>
      </c>
      <c r="F93" s="22">
        <f>VLOOKUP($B93,IN_05_17!$B:$E,4,)</f>
        <v>321.58116026049601</v>
      </c>
      <c r="G93" s="13">
        <f t="shared" si="3"/>
        <v>16.079058013024802</v>
      </c>
      <c r="H93" s="8"/>
    </row>
    <row r="94" spans="1:8" s="2" customFormat="1" ht="13.5" customHeight="1">
      <c r="A94" s="27">
        <v>31</v>
      </c>
      <c r="B94" s="39" t="str">
        <f>VLOOKUP($A94,'PT ORGANISMOS'!$B$5:$H$1024,4,FALSE)</f>
        <v>ar.001</v>
      </c>
      <c r="C94" s="7" t="str">
        <f>VLOOKUP($A94,'PT ORGANISMOS'!$B$5:$H$1024,3,FALSE)</f>
        <v>Arena Gruesa</v>
      </c>
      <c r="D94" s="8" t="str">
        <f>VLOOKUP($A94,'PT ORGANISMOS'!$B$5:$H$1024,7,FALSE)</f>
        <v>m3</v>
      </c>
      <c r="E94" s="12">
        <v>0.04</v>
      </c>
      <c r="F94" s="22">
        <f>VLOOKUP($B94,IN_05_17!$B:$E,4,)</f>
        <v>310.40665205320892</v>
      </c>
      <c r="G94" s="13">
        <f t="shared" si="3"/>
        <v>12.416266082128358</v>
      </c>
      <c r="H94" s="8"/>
    </row>
    <row r="95" spans="1:8" s="2" customFormat="1" ht="13.5" customHeight="1">
      <c r="A95" s="27">
        <v>177</v>
      </c>
      <c r="B95" s="39" t="str">
        <f>VLOOKUP($A95,'PT ORGANISMOS'!$B$5:$H$1024,4,FALSE)</f>
        <v>la.010</v>
      </c>
      <c r="C95" s="7" t="str">
        <f>VLOOKUP($A95,'PT ORGANISMOS'!$B$5:$H$1024,3,FALSE)</f>
        <v>Bovedilla cerámica para viguetas 12,5x40x25</v>
      </c>
      <c r="D95" s="8" t="str">
        <f>VLOOKUP($A95,'PT ORGANISMOS'!$B$5:$H$1024,7,FALSE)</f>
        <v>u</v>
      </c>
      <c r="E95" s="12">
        <v>8</v>
      </c>
      <c r="F95" s="22">
        <f>VLOOKUP($B95,IN_05_17!$B:$E,4,)</f>
        <v>15.58935631626739</v>
      </c>
      <c r="G95" s="13">
        <f t="shared" si="3"/>
        <v>124.71485053013912</v>
      </c>
      <c r="H95" s="8"/>
    </row>
    <row r="96" spans="1:8" s="2" customFormat="1" ht="13.5" customHeight="1">
      <c r="A96" s="27">
        <v>6</v>
      </c>
      <c r="B96" s="39" t="str">
        <f>VLOOKUP($A96,'PT ORGANISMOS'!$B$5:$H$1024,4,FALSE)</f>
        <v>ac.040</v>
      </c>
      <c r="C96" s="7" t="str">
        <f>VLOOKUP($A96,'PT ORGANISMOS'!$B$5:$H$1024,3,FALSE)</f>
        <v>Malla Sima Q92</v>
      </c>
      <c r="D96" s="8" t="str">
        <f>VLOOKUP($A96,'PT ORGANISMOS'!$B$5:$H$1024,7,FALSE)</f>
        <v>kg</v>
      </c>
      <c r="E96" s="12">
        <v>1.3</v>
      </c>
      <c r="F96" s="22">
        <f>VLOOKUP($B96,IN_05_17!$B:$E,4,)</f>
        <v>33.081747415222246</v>
      </c>
      <c r="G96" s="13">
        <f t="shared" si="3"/>
        <v>43.00627163978892</v>
      </c>
      <c r="H96" s="8"/>
    </row>
    <row r="97" spans="1:8" s="2" customFormat="1" ht="13.5" customHeight="1">
      <c r="A97" s="27">
        <v>43</v>
      </c>
      <c r="B97" s="39" t="str">
        <f>VLOOKUP($A97,'PT ORGANISMOS'!$B$5:$H$1024,4,FALSE)</f>
        <v>bl.003</v>
      </c>
      <c r="C97" s="7" t="str">
        <f>VLOOKUP($A97,'PT ORGANISMOS'!$B$5:$H$1024,3,FALSE)</f>
        <v>Viguetas pretensadas 3.90 m.</v>
      </c>
      <c r="D97" s="8" t="str">
        <f>VLOOKUP($A97,'PT ORGANISMOS'!$B$5:$H$1024,7,FALSE)</f>
        <v>m</v>
      </c>
      <c r="E97" s="32">
        <v>2.2000000000000002</v>
      </c>
      <c r="F97" s="22">
        <f>VLOOKUP($B97,IN_05_17!$B:$E,4,)</f>
        <v>62.34496500768644</v>
      </c>
      <c r="G97" s="13">
        <f t="shared" si="3"/>
        <v>137.15892301691017</v>
      </c>
      <c r="H97" s="8"/>
    </row>
    <row r="98" spans="1:8" s="2" customFormat="1" ht="13.5" customHeight="1">
      <c r="A98" s="27"/>
      <c r="B98" s="35" t="s">
        <v>1460</v>
      </c>
      <c r="C98" s="7"/>
      <c r="D98" s="8"/>
      <c r="E98" s="12"/>
      <c r="F98" s="22"/>
      <c r="G98" s="13"/>
      <c r="H98" s="8"/>
    </row>
    <row r="99" spans="1:8" s="2" customFormat="1" ht="13.5" customHeight="1">
      <c r="A99" s="27">
        <v>202</v>
      </c>
      <c r="B99" s="39" t="str">
        <f>VLOOKUP($A99,'PT ORGANISMOS'!$B$5:$H$1024,4,FALSE)</f>
        <v>mo.006</v>
      </c>
      <c r="C99" s="7" t="str">
        <f>VLOOKUP($A99,'PT ORGANISMOS'!$B$5:$H$1024,3,FALSE)</f>
        <v>Cuadrilla tipo UOCRA</v>
      </c>
      <c r="D99" s="8" t="str">
        <f>VLOOKUP($A99,'PT ORGANISMOS'!$B$5:$H$1024,7,FALSE)</f>
        <v>h</v>
      </c>
      <c r="E99" s="12">
        <v>5.37</v>
      </c>
      <c r="F99" s="22">
        <f>VLOOKUP($B99,IN_05_17!$B:$E,4,)</f>
        <v>125.92885000000004</v>
      </c>
      <c r="G99" s="13">
        <f>F99*E99</f>
        <v>676.23792450000019</v>
      </c>
      <c r="H99" s="8"/>
    </row>
    <row r="100" spans="1:8" s="2" customFormat="1" ht="13.5" customHeight="1">
      <c r="A100" s="27"/>
      <c r="B100" s="35" t="s">
        <v>1461</v>
      </c>
      <c r="C100" s="7"/>
      <c r="D100" s="8"/>
      <c r="E100" s="12"/>
      <c r="F100" s="22"/>
      <c r="G100" s="13"/>
      <c r="H100" s="8"/>
    </row>
    <row r="101" spans="1:8" s="2" customFormat="1" ht="13.5" customHeight="1">
      <c r="A101" s="30">
        <v>83</v>
      </c>
      <c r="B101" s="40" t="str">
        <f>VLOOKUP($A101,'PT ORGANISMOS'!$B$5:$H$1024,4,FALSE)</f>
        <v>eq.020</v>
      </c>
      <c r="C101" s="14" t="str">
        <f>VLOOKUP($A101,'PT ORGANISMOS'!$B$5:$H$1024,3,FALSE)</f>
        <v>Mixer hormigón 5 m3</v>
      </c>
      <c r="D101" s="15" t="str">
        <f>VLOOKUP($A101,'PT ORGANISMOS'!$B$5:$H$1024,7,FALSE)</f>
        <v>h</v>
      </c>
      <c r="E101" s="31">
        <v>8.0000000000000002E-3</v>
      </c>
      <c r="F101" s="24">
        <f>VLOOKUP($B101,IN_05_17!$B:$E,4,)</f>
        <v>1479.2755694165371</v>
      </c>
      <c r="G101" s="17">
        <f>F101*E101</f>
        <v>11.834204555332297</v>
      </c>
      <c r="H101" s="15"/>
    </row>
    <row r="104" spans="1:8" s="2" customFormat="1" ht="15.75">
      <c r="A104" s="50" t="s">
        <v>1556</v>
      </c>
      <c r="B104" s="42" t="s">
        <v>1564</v>
      </c>
      <c r="C104" s="11"/>
      <c r="D104" s="45" t="s">
        <v>1470</v>
      </c>
      <c r="E104" s="43" t="str">
        <f>A104</f>
        <v>0.30.61.A</v>
      </c>
      <c r="F104" s="45" t="s">
        <v>1477</v>
      </c>
      <c r="G104" s="44">
        <f>SUM(G106:G112)</f>
        <v>712.34890109430376</v>
      </c>
      <c r="H104" s="8" t="s">
        <v>3</v>
      </c>
    </row>
    <row r="105" spans="1:8" s="2" customFormat="1" ht="15">
      <c r="A105" s="28"/>
      <c r="B105" s="34" t="s">
        <v>1466</v>
      </c>
      <c r="C105" s="18"/>
      <c r="D105" s="19" t="s">
        <v>1471</v>
      </c>
      <c r="E105" s="19" t="s">
        <v>1467</v>
      </c>
      <c r="F105" s="20" t="s">
        <v>1468</v>
      </c>
      <c r="G105" s="20" t="s">
        <v>1469</v>
      </c>
      <c r="H105" s="18"/>
    </row>
    <row r="106" spans="1:8" s="2" customFormat="1" ht="13.5" customHeight="1">
      <c r="A106" s="29"/>
      <c r="B106" s="46" t="s">
        <v>1459</v>
      </c>
      <c r="C106" s="25"/>
      <c r="D106" s="41"/>
      <c r="E106" s="47"/>
      <c r="F106" s="48"/>
      <c r="G106" s="49"/>
      <c r="H106" s="41"/>
    </row>
    <row r="107" spans="1:8" s="2" customFormat="1" ht="13.5" customHeight="1">
      <c r="A107" s="27">
        <v>50</v>
      </c>
      <c r="B107" s="39" t="str">
        <f>VLOOKUP($A107,'PT ORGANISMOS'!$B$5:$H$1024,4,FALSE)</f>
        <v>ch.004</v>
      </c>
      <c r="C107" s="7" t="str">
        <f>VLOOKUP($A107,'PT ORGANISMOS'!$B$5:$H$1024,3,FALSE)</f>
        <v>Chapa de hierro N°16 DD de 1 x 2 m.</v>
      </c>
      <c r="D107" s="8" t="str">
        <f>VLOOKUP($A107,'PT ORGANISMOS'!$B$5:$H$1024,7,FALSE)</f>
        <v>kg</v>
      </c>
      <c r="E107" s="12">
        <v>3</v>
      </c>
      <c r="F107" s="22">
        <f>VLOOKUP($B107,IN_05_17!$B:$E,4,)</f>
        <v>27.077444518894168</v>
      </c>
      <c r="G107" s="13">
        <f>F107*E107</f>
        <v>81.232333556682505</v>
      </c>
      <c r="H107" s="8"/>
    </row>
    <row r="108" spans="1:8" s="2" customFormat="1" ht="13.5" customHeight="1">
      <c r="A108" s="27">
        <v>334</v>
      </c>
      <c r="B108" s="39" t="str">
        <f>VLOOKUP($A108,'PT ORGANISMOS'!$B$5:$H$1024,4,FALSE)</f>
        <v>vi.004</v>
      </c>
      <c r="C108" s="7" t="str">
        <f>VLOOKUP($A108,'PT ORGANISMOS'!$B$5:$H$1024,3,FALSE)</f>
        <v>Policarbonato 4mm</v>
      </c>
      <c r="D108" s="8" t="str">
        <f>VLOOKUP($A108,'PT ORGANISMOS'!$B$5:$H$1024,7,FALSE)</f>
        <v>m2</v>
      </c>
      <c r="E108" s="12">
        <v>1.1000000000000001</v>
      </c>
      <c r="F108" s="22">
        <f>VLOOKUP($B108,IN_05_17!$B:$E,4,)</f>
        <v>221.00000000000009</v>
      </c>
      <c r="G108" s="13">
        <f>F108*E108</f>
        <v>243.10000000000011</v>
      </c>
      <c r="H108" s="8"/>
    </row>
    <row r="109" spans="1:8" s="2" customFormat="1" ht="13.5" customHeight="1">
      <c r="A109" s="27"/>
      <c r="B109" s="35" t="s">
        <v>1460</v>
      </c>
      <c r="C109" s="7"/>
      <c r="D109" s="8"/>
      <c r="E109" s="12"/>
      <c r="F109" s="22"/>
      <c r="G109" s="13"/>
      <c r="H109" s="8"/>
    </row>
    <row r="110" spans="1:8" s="2" customFormat="1" ht="13.5" customHeight="1">
      <c r="A110" s="27">
        <v>202</v>
      </c>
      <c r="B110" s="39" t="str">
        <f>VLOOKUP($A110,'PT ORGANISMOS'!$B$5:$H$1024,4,FALSE)</f>
        <v>mo.006</v>
      </c>
      <c r="C110" s="7" t="str">
        <f>VLOOKUP($A110,'PT ORGANISMOS'!$B$5:$H$1024,3,FALSE)</f>
        <v>Cuadrilla tipo UOCRA</v>
      </c>
      <c r="D110" s="8" t="str">
        <f>VLOOKUP($A110,'PT ORGANISMOS'!$B$5:$H$1024,7,FALSE)</f>
        <v>h</v>
      </c>
      <c r="E110" s="12">
        <v>3</v>
      </c>
      <c r="F110" s="22">
        <f>VLOOKUP($B110,IN_05_17!$B:$E,4,)</f>
        <v>125.92885000000004</v>
      </c>
      <c r="G110" s="13">
        <f>F110*E110</f>
        <v>377.78655000000015</v>
      </c>
      <c r="H110" s="8"/>
    </row>
    <row r="111" spans="1:8" s="2" customFormat="1" ht="13.5" customHeight="1">
      <c r="A111" s="27"/>
      <c r="B111" s="35" t="s">
        <v>1461</v>
      </c>
      <c r="C111" s="7"/>
      <c r="D111" s="8"/>
      <c r="E111" s="12"/>
      <c r="F111" s="22"/>
      <c r="G111" s="13"/>
      <c r="H111" s="8"/>
    </row>
    <row r="112" spans="1:8" s="2" customFormat="1" ht="13.5" customHeight="1">
      <c r="A112" s="30">
        <v>75</v>
      </c>
      <c r="B112" s="40" t="str">
        <f>VLOOKUP($A112,'PT ORGANISMOS'!$B$5:$H$1024,4,FALSE)</f>
        <v>eq.012</v>
      </c>
      <c r="C112" s="14" t="str">
        <f>VLOOKUP($A112,'PT ORGANISMOS'!$B$5:$H$1024,3,FALSE)</f>
        <v>Camión volcador 140 H.P.</v>
      </c>
      <c r="D112" s="15" t="str">
        <f>VLOOKUP($A112,'PT ORGANISMOS'!$B$5:$H$1024,7,FALSE)</f>
        <v>h</v>
      </c>
      <c r="E112" s="16">
        <v>0.01</v>
      </c>
      <c r="F112" s="24">
        <f>VLOOKUP($B112,IN_05_17!$B:$E,4,)</f>
        <v>1023.0017537621103</v>
      </c>
      <c r="G112" s="17">
        <f>F112*E112</f>
        <v>10.230017537621103</v>
      </c>
      <c r="H112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2" manualBreakCount="2">
    <brk id="47" max="16383" man="1"/>
    <brk id="87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/>
  </sheetPr>
  <dimension ref="A1:I77"/>
  <sheetViews>
    <sheetView topLeftCell="B1" workbookViewId="0">
      <selection activeCell="E1" sqref="E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2.75" customHeight="1"/>
    <row r="2" spans="1:9" s="1" customFormat="1" ht="33.75" customHeight="1">
      <c r="A2" s="26"/>
      <c r="B2" s="327" t="str">
        <f>'PT ORGANISMOS'!A2</f>
        <v>Precios de MAYO 2017</v>
      </c>
      <c r="C2" s="327"/>
      <c r="D2" s="327"/>
      <c r="E2" s="327"/>
      <c r="F2" s="327"/>
      <c r="G2" s="327"/>
      <c r="H2" s="327"/>
      <c r="I2" s="67"/>
    </row>
    <row r="3" spans="1:9" s="1" customFormat="1" ht="30" customHeight="1">
      <c r="A3" s="26"/>
      <c r="B3" s="326" t="s">
        <v>1465</v>
      </c>
      <c r="C3" s="326"/>
      <c r="D3" s="326"/>
      <c r="E3" s="326"/>
      <c r="F3" s="326"/>
      <c r="G3" s="326"/>
      <c r="H3" s="326"/>
      <c r="I3" s="67"/>
    </row>
    <row r="4" spans="1:9" s="1" customFormat="1" ht="26.25" customHeight="1">
      <c r="A4" s="26"/>
      <c r="B4" s="328" t="s">
        <v>1565</v>
      </c>
      <c r="C4" s="328"/>
      <c r="D4" s="328"/>
      <c r="E4" s="328"/>
      <c r="F4" s="328"/>
      <c r="G4" s="328"/>
      <c r="H4" s="328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1566</v>
      </c>
      <c r="B6" s="42" t="s">
        <v>1572</v>
      </c>
      <c r="C6" s="11"/>
      <c r="D6" s="45" t="s">
        <v>1470</v>
      </c>
      <c r="E6" s="43" t="str">
        <f>A6</f>
        <v>0.33.00.A</v>
      </c>
      <c r="F6" s="45" t="s">
        <v>1477</v>
      </c>
      <c r="G6" s="44">
        <f>SUM(G8:G18)</f>
        <v>609.38857904708186</v>
      </c>
      <c r="H6" s="8" t="s">
        <v>3</v>
      </c>
    </row>
    <row r="7" spans="1:9" s="2" customFormat="1" ht="15">
      <c r="A7" s="28"/>
      <c r="B7" s="34" t="s">
        <v>1466</v>
      </c>
      <c r="C7" s="18"/>
      <c r="D7" s="19" t="s">
        <v>1471</v>
      </c>
      <c r="E7" s="19" t="s">
        <v>1467</v>
      </c>
      <c r="F7" s="20" t="s">
        <v>1468</v>
      </c>
      <c r="G7" s="20" t="s">
        <v>1469</v>
      </c>
      <c r="H7" s="18"/>
    </row>
    <row r="8" spans="1:9" s="2" customFormat="1" ht="13.5" customHeight="1">
      <c r="A8" s="29"/>
      <c r="B8" s="46" t="s">
        <v>1459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181</v>
      </c>
      <c r="B9" s="39" t="str">
        <f>VLOOKUP($A9,'PT ORGANISMOS'!$B$5:$H$1024,4,FALSE)</f>
        <v>li.006</v>
      </c>
      <c r="C9" s="7" t="str">
        <f>VLOOKUP($A9,'PT ORGANISMOS'!$B$5:$H$1024,3,FALSE)</f>
        <v>Cemento Portland</v>
      </c>
      <c r="D9" s="8" t="str">
        <f>VLOOKUP($A9,'PT ORGANISMOS'!$B$5:$H$1024,7,FALSE)</f>
        <v>kg</v>
      </c>
      <c r="E9" s="12">
        <v>4</v>
      </c>
      <c r="F9" s="22">
        <f>VLOOKUP($B9,IN_05_17!$B:$E,4,)</f>
        <v>5.7139735354607444</v>
      </c>
      <c r="G9" s="13">
        <f t="shared" ref="G9:G14" si="0">F9*E9</f>
        <v>22.855894141842978</v>
      </c>
      <c r="H9" s="8"/>
    </row>
    <row r="10" spans="1:9" s="2" customFormat="1" ht="13.5" customHeight="1">
      <c r="A10" s="27">
        <v>179</v>
      </c>
      <c r="B10" s="39" t="str">
        <f>VLOOKUP($A10,'PT ORGANISMOS'!$B$5:$H$1024,4,FALSE)</f>
        <v>li.004</v>
      </c>
      <c r="C10" s="7" t="str">
        <f>VLOOKUP($A10,'PT ORGANISMOS'!$B$5:$H$1024,3,FALSE)</f>
        <v>Cal hidratada en bolsa</v>
      </c>
      <c r="D10" s="8" t="str">
        <f>VLOOKUP($A10,'PT ORGANISMOS'!$B$5:$H$1024,7,FALSE)</f>
        <v>kg</v>
      </c>
      <c r="E10" s="12">
        <v>3.1</v>
      </c>
      <c r="F10" s="22">
        <f>VLOOKUP($B10,IN_05_17!$B:$E,4,)</f>
        <v>4.7017907148598219</v>
      </c>
      <c r="G10" s="13">
        <f t="shared" si="0"/>
        <v>14.575551216065449</v>
      </c>
      <c r="H10" s="8"/>
    </row>
    <row r="11" spans="1:9" s="2" customFormat="1" ht="13.5" customHeight="1">
      <c r="A11" s="27">
        <v>187</v>
      </c>
      <c r="B11" s="39" t="str">
        <f>VLOOKUP($A11,'PT ORGANISMOS'!$B$5:$H$1024,4,FALSE)</f>
        <v>ma.006</v>
      </c>
      <c r="C11" s="7" t="str">
        <f>VLOOKUP($A11,'PT ORGANISMOS'!$B$5:$H$1024,3,FALSE)</f>
        <v>Madera 1ra. pino nacional s/cepillar</v>
      </c>
      <c r="D11" s="8" t="str">
        <f>VLOOKUP($A11,'PT ORGANISMOS'!$B$5:$H$1024,7,FALSE)</f>
        <v>m2</v>
      </c>
      <c r="E11" s="12">
        <v>0.5</v>
      </c>
      <c r="F11" s="22">
        <f>VLOOKUP($B11,IN_05_17!$B:$E,4,)</f>
        <v>195.54573022427849</v>
      </c>
      <c r="G11" s="13">
        <f t="shared" si="0"/>
        <v>97.772865112139243</v>
      </c>
      <c r="H11" s="8"/>
    </row>
    <row r="12" spans="1:9" s="2" customFormat="1" ht="13.5" customHeight="1">
      <c r="A12" s="27">
        <v>5</v>
      </c>
      <c r="B12" s="39" t="str">
        <f>VLOOKUP($A12,'PT ORGANISMOS'!$B$5:$H$1024,4,FALSE)</f>
        <v>ac.034</v>
      </c>
      <c r="C12" s="7" t="str">
        <f>VLOOKUP($A12,'PT ORGANISMOS'!$B$5:$H$1024,3,FALSE)</f>
        <v>Metal desplegado 0.75mx2.00m.</v>
      </c>
      <c r="D12" s="8" t="str">
        <f>VLOOKUP($A12,'PT ORGANISMOS'!$B$5:$H$1024,7,FALSE)</f>
        <v>u</v>
      </c>
      <c r="E12" s="12">
        <v>1.31</v>
      </c>
      <c r="F12" s="22">
        <f>VLOOKUP($B12,IN_05_17!$B:$E,4,)</f>
        <v>45.251436429515429</v>
      </c>
      <c r="G12" s="13">
        <f t="shared" si="0"/>
        <v>59.279381722665214</v>
      </c>
      <c r="H12" s="8"/>
    </row>
    <row r="13" spans="1:9" s="2" customFormat="1" ht="13.5" customHeight="1">
      <c r="A13" s="27">
        <v>31</v>
      </c>
      <c r="B13" s="39" t="str">
        <f>VLOOKUP($A13,'PT ORGANISMOS'!$B$5:$H$1024,4,FALSE)</f>
        <v>ar.001</v>
      </c>
      <c r="C13" s="7" t="str">
        <f>VLOOKUP($A13,'PT ORGANISMOS'!$B$5:$H$1024,3,FALSE)</f>
        <v>Arena Gruesa</v>
      </c>
      <c r="D13" s="8" t="str">
        <f>VLOOKUP($A13,'PT ORGANISMOS'!$B$5:$H$1024,7,FALSE)</f>
        <v>m3</v>
      </c>
      <c r="E13" s="12">
        <v>0.03</v>
      </c>
      <c r="F13" s="22">
        <f>VLOOKUP($B13,IN_05_17!$B:$E,4,)</f>
        <v>310.40665205320892</v>
      </c>
      <c r="G13" s="13">
        <f t="shared" si="0"/>
        <v>9.3121995615962678</v>
      </c>
      <c r="H13" s="8"/>
    </row>
    <row r="14" spans="1:9" s="2" customFormat="1" ht="13.5" customHeight="1">
      <c r="A14" s="27">
        <v>190</v>
      </c>
      <c r="B14" s="39" t="str">
        <f>VLOOKUP($A14,'PT ORGANISMOS'!$B$5:$H$1024,4,FALSE)</f>
        <v>ma.015</v>
      </c>
      <c r="C14" s="7" t="str">
        <f>VLOOKUP($A14,'PT ORGANISMOS'!$B$5:$H$1024,3,FALSE)</f>
        <v>Listones pino 1x2"</v>
      </c>
      <c r="D14" s="8" t="str">
        <f>VLOOKUP($A14,'PT ORGANISMOS'!$B$5:$H$1024,7,FALSE)</f>
        <v>m</v>
      </c>
      <c r="E14" s="12">
        <v>2.2000000000000002</v>
      </c>
      <c r="F14" s="22">
        <f>VLOOKUP($B14,IN_05_17!$B:$E,4,)</f>
        <v>11.781166255761642</v>
      </c>
      <c r="G14" s="13">
        <f t="shared" si="0"/>
        <v>25.918565762675613</v>
      </c>
      <c r="H14" s="8"/>
    </row>
    <row r="15" spans="1:9" s="2" customFormat="1" ht="13.5" customHeight="1">
      <c r="A15" s="27"/>
      <c r="B15" s="35" t="s">
        <v>1460</v>
      </c>
      <c r="C15" s="7"/>
      <c r="D15" s="8"/>
      <c r="E15" s="12"/>
      <c r="F15" s="22"/>
      <c r="G15" s="13"/>
      <c r="H15" s="8"/>
    </row>
    <row r="16" spans="1:9" s="2" customFormat="1" ht="13.5" customHeight="1">
      <c r="A16" s="27">
        <v>202</v>
      </c>
      <c r="B16" s="39" t="str">
        <f>VLOOKUP($A16,'PT ORGANISMOS'!$B$5:$H$1024,4,FALSE)</f>
        <v>mo.006</v>
      </c>
      <c r="C16" s="7" t="str">
        <f>VLOOKUP($A16,'PT ORGANISMOS'!$B$5:$H$1024,3,FALSE)</f>
        <v>Cuadrilla tipo UOCRA</v>
      </c>
      <c r="D16" s="8" t="str">
        <f>VLOOKUP($A16,'PT ORGANISMOS'!$B$5:$H$1024,7,FALSE)</f>
        <v>h</v>
      </c>
      <c r="E16" s="12">
        <v>2.95</v>
      </c>
      <c r="F16" s="22">
        <f>VLOOKUP($B16,IN_05_17!$B:$E,4,)</f>
        <v>125.92885000000004</v>
      </c>
      <c r="G16" s="13">
        <f>F16*E16</f>
        <v>371.49010750000014</v>
      </c>
      <c r="H16" s="8"/>
    </row>
    <row r="17" spans="1:8" s="2" customFormat="1" ht="13.5" customHeight="1">
      <c r="A17" s="27"/>
      <c r="B17" s="35" t="s">
        <v>1461</v>
      </c>
      <c r="C17" s="7"/>
      <c r="D17" s="8"/>
      <c r="E17" s="12"/>
      <c r="F17" s="22"/>
      <c r="G17" s="13"/>
      <c r="H17" s="8"/>
    </row>
    <row r="18" spans="1:8" s="2" customFormat="1" ht="13.5" customHeight="1">
      <c r="A18" s="30">
        <v>75</v>
      </c>
      <c r="B18" s="40" t="str">
        <f>VLOOKUP($A18,'PT ORGANISMOS'!$B$5:$H$1024,4,FALSE)</f>
        <v>eq.012</v>
      </c>
      <c r="C18" s="14" t="str">
        <f>VLOOKUP($A18,'PT ORGANISMOS'!$B$5:$H$1024,3,FALSE)</f>
        <v>Camión volcador 140 H.P.</v>
      </c>
      <c r="D18" s="15" t="str">
        <f>VLOOKUP($A18,'PT ORGANISMOS'!$B$5:$H$1024,7,FALSE)</f>
        <v>h</v>
      </c>
      <c r="E18" s="31">
        <v>8.0000000000000002E-3</v>
      </c>
      <c r="F18" s="24">
        <f>VLOOKUP($B18,IN_05_17!$B:$E,4,)</f>
        <v>1023.0017537621103</v>
      </c>
      <c r="G18" s="17">
        <f>F18*E18</f>
        <v>8.1840140300968827</v>
      </c>
      <c r="H18" s="15"/>
    </row>
    <row r="19" spans="1:8" s="2" customFormat="1" ht="15">
      <c r="A19" s="27"/>
      <c r="B19" s="38"/>
      <c r="D19" s="3"/>
      <c r="E19" s="4"/>
      <c r="F19" s="4"/>
      <c r="G19" s="5"/>
      <c r="H19" s="3"/>
    </row>
    <row r="21" spans="1:8" s="2" customFormat="1" ht="15.75">
      <c r="A21" s="50" t="s">
        <v>1567</v>
      </c>
      <c r="B21" s="42" t="s">
        <v>1573</v>
      </c>
      <c r="C21" s="11"/>
      <c r="D21" s="45" t="s">
        <v>1470</v>
      </c>
      <c r="E21" s="43" t="str">
        <f>A21</f>
        <v>0.33.05.A</v>
      </c>
      <c r="F21" s="45" t="s">
        <v>1477</v>
      </c>
      <c r="G21" s="44">
        <f>SUM(G23:G34)</f>
        <v>787.03667832203791</v>
      </c>
      <c r="H21" s="8" t="s">
        <v>3</v>
      </c>
    </row>
    <row r="22" spans="1:8" s="2" customFormat="1" ht="15">
      <c r="A22" s="28"/>
      <c r="B22" s="34" t="s">
        <v>1466</v>
      </c>
      <c r="C22" s="18"/>
      <c r="D22" s="19" t="s">
        <v>1471</v>
      </c>
      <c r="E22" s="19" t="s">
        <v>1467</v>
      </c>
      <c r="F22" s="20" t="s">
        <v>1468</v>
      </c>
      <c r="G22" s="20" t="s">
        <v>1469</v>
      </c>
      <c r="H22" s="18"/>
    </row>
    <row r="23" spans="1:8" s="2" customFormat="1" ht="13.5" customHeight="1">
      <c r="A23" s="29"/>
      <c r="B23" s="46" t="s">
        <v>1459</v>
      </c>
      <c r="C23" s="25"/>
      <c r="D23" s="41"/>
      <c r="E23" s="47"/>
      <c r="F23" s="48"/>
      <c r="G23" s="49"/>
      <c r="H23" s="41"/>
    </row>
    <row r="24" spans="1:8" s="2" customFormat="1" ht="13.5" customHeight="1">
      <c r="A24" s="27">
        <v>181</v>
      </c>
      <c r="B24" s="39" t="str">
        <f>VLOOKUP($A24,'PT ORGANISMOS'!$B$5:$H$1024,4,FALSE)</f>
        <v>li.006</v>
      </c>
      <c r="C24" s="7" t="str">
        <f>VLOOKUP($A24,'PT ORGANISMOS'!$B$5:$H$1024,3,FALSE)</f>
        <v>Cemento Portland</v>
      </c>
      <c r="D24" s="8" t="str">
        <f>VLOOKUP($A24,'PT ORGANISMOS'!$B$5:$H$1024,7,FALSE)</f>
        <v>kg</v>
      </c>
      <c r="E24" s="12">
        <v>4</v>
      </c>
      <c r="F24" s="22">
        <f>VLOOKUP($B24,IN_05_17!$B:$E,4,)</f>
        <v>5.7139735354607444</v>
      </c>
      <c r="G24" s="13">
        <f t="shared" ref="G24:G30" si="1">F24*E24</f>
        <v>22.855894141842978</v>
      </c>
      <c r="H24" s="8"/>
    </row>
    <row r="25" spans="1:8" s="2" customFormat="1" ht="13.5" customHeight="1">
      <c r="A25" s="27">
        <v>179</v>
      </c>
      <c r="B25" s="39" t="str">
        <f>VLOOKUP($A25,'PT ORGANISMOS'!$B$5:$H$1024,4,FALSE)</f>
        <v>li.004</v>
      </c>
      <c r="C25" s="7" t="str">
        <f>VLOOKUP($A25,'PT ORGANISMOS'!$B$5:$H$1024,3,FALSE)</f>
        <v>Cal hidratada en bolsa</v>
      </c>
      <c r="D25" s="8" t="str">
        <f>VLOOKUP($A25,'PT ORGANISMOS'!$B$5:$H$1024,7,FALSE)</f>
        <v>kg</v>
      </c>
      <c r="E25" s="12">
        <v>1.1000000000000001</v>
      </c>
      <c r="F25" s="22">
        <f>VLOOKUP($B25,IN_05_17!$B:$E,4,)</f>
        <v>4.7017907148598219</v>
      </c>
      <c r="G25" s="13">
        <f t="shared" si="1"/>
        <v>5.1719697863458043</v>
      </c>
      <c r="H25" s="8"/>
    </row>
    <row r="26" spans="1:8" s="2" customFormat="1" ht="13.5" customHeight="1">
      <c r="A26" s="27">
        <v>187</v>
      </c>
      <c r="B26" s="39" t="str">
        <f>VLOOKUP($A26,'PT ORGANISMOS'!$B$5:$H$1024,4,FALSE)</f>
        <v>ma.006</v>
      </c>
      <c r="C26" s="7" t="str">
        <f>VLOOKUP($A26,'PT ORGANISMOS'!$B$5:$H$1024,3,FALSE)</f>
        <v>Madera 1ra. pino nacional s/cepillar</v>
      </c>
      <c r="D26" s="8" t="str">
        <f>VLOOKUP($A26,'PT ORGANISMOS'!$B$5:$H$1024,7,FALSE)</f>
        <v>m2</v>
      </c>
      <c r="E26" s="12">
        <v>0.5</v>
      </c>
      <c r="F26" s="22">
        <f>VLOOKUP($B26,IN_05_17!$B:$E,4,)</f>
        <v>195.54573022427849</v>
      </c>
      <c r="G26" s="13">
        <f t="shared" si="1"/>
        <v>97.772865112139243</v>
      </c>
      <c r="H26" s="8"/>
    </row>
    <row r="27" spans="1:8" s="2" customFormat="1" ht="13.5" customHeight="1">
      <c r="A27" s="27">
        <v>5</v>
      </c>
      <c r="B27" s="39" t="str">
        <f>VLOOKUP($A27,'PT ORGANISMOS'!$B$5:$H$1024,4,FALSE)</f>
        <v>ac.034</v>
      </c>
      <c r="C27" s="7" t="str">
        <f>VLOOKUP($A27,'PT ORGANISMOS'!$B$5:$H$1024,3,FALSE)</f>
        <v>Metal desplegado 0.75mx2.00m.</v>
      </c>
      <c r="D27" s="8" t="str">
        <f>VLOOKUP($A27,'PT ORGANISMOS'!$B$5:$H$1024,7,FALSE)</f>
        <v>u</v>
      </c>
      <c r="E27" s="12">
        <v>1.31</v>
      </c>
      <c r="F27" s="22">
        <f>VLOOKUP($B27,IN_05_17!$B:$E,4,)</f>
        <v>45.251436429515429</v>
      </c>
      <c r="G27" s="13">
        <f t="shared" si="1"/>
        <v>59.279381722665214</v>
      </c>
      <c r="H27" s="8"/>
    </row>
    <row r="28" spans="1:8" s="2" customFormat="1" ht="13.5" customHeight="1">
      <c r="A28" s="27">
        <v>31</v>
      </c>
      <c r="B28" s="39" t="str">
        <f>VLOOKUP($A28,'PT ORGANISMOS'!$B$5:$H$1024,4,FALSE)</f>
        <v>ar.001</v>
      </c>
      <c r="C28" s="7" t="str">
        <f>VLOOKUP($A28,'PT ORGANISMOS'!$B$5:$H$1024,3,FALSE)</f>
        <v>Arena Gruesa</v>
      </c>
      <c r="D28" s="8" t="str">
        <f>VLOOKUP($A28,'PT ORGANISMOS'!$B$5:$H$1024,7,FALSE)</f>
        <v>m3</v>
      </c>
      <c r="E28" s="12">
        <v>6.0000000000000001E-3</v>
      </c>
      <c r="F28" s="22">
        <f>VLOOKUP($B28,IN_05_17!$B:$E,4,)</f>
        <v>310.40665205320892</v>
      </c>
      <c r="G28" s="13">
        <f t="shared" si="1"/>
        <v>1.8624399123192534</v>
      </c>
      <c r="H28" s="8"/>
    </row>
    <row r="29" spans="1:8" s="2" customFormat="1" ht="13.5" customHeight="1">
      <c r="A29" s="27">
        <v>183</v>
      </c>
      <c r="B29" s="39" t="str">
        <f>VLOOKUP($A29,'PT ORGANISMOS'!$B$5:$H$1024,4,FALSE)</f>
        <v>li.009</v>
      </c>
      <c r="C29" s="7" t="str">
        <f>VLOOKUP($A29,'PT ORGANISMOS'!$B$5:$H$1024,3,FALSE)</f>
        <v>Yeso blanco</v>
      </c>
      <c r="D29" s="8" t="str">
        <f>VLOOKUP($A29,'PT ORGANISMOS'!$B$5:$H$1024,7,FALSE)</f>
        <v>kg</v>
      </c>
      <c r="E29" s="12">
        <v>18</v>
      </c>
      <c r="F29" s="22">
        <f>VLOOKUP($B29,IN_05_17!$B:$E,4,)</f>
        <v>10.8056355752196</v>
      </c>
      <c r="G29" s="13">
        <f t="shared" si="1"/>
        <v>194.5014403539528</v>
      </c>
      <c r="H29" s="8"/>
    </row>
    <row r="30" spans="1:8" s="2" customFormat="1" ht="13.5" customHeight="1">
      <c r="A30" s="27">
        <v>190</v>
      </c>
      <c r="B30" s="39" t="str">
        <f>VLOOKUP($A30,'PT ORGANISMOS'!$B$5:$H$1024,4,FALSE)</f>
        <v>ma.015</v>
      </c>
      <c r="C30" s="7" t="str">
        <f>VLOOKUP($A30,'PT ORGANISMOS'!$B$5:$H$1024,3,FALSE)</f>
        <v>Listones pino 1x2"</v>
      </c>
      <c r="D30" s="8" t="str">
        <f>VLOOKUP($A30,'PT ORGANISMOS'!$B$5:$H$1024,7,FALSE)</f>
        <v>m</v>
      </c>
      <c r="E30" s="12">
        <v>2.2000000000000002</v>
      </c>
      <c r="F30" s="22">
        <f>VLOOKUP($B30,IN_05_17!$B:$E,4,)</f>
        <v>11.781166255761642</v>
      </c>
      <c r="G30" s="13">
        <f t="shared" si="1"/>
        <v>25.918565762675613</v>
      </c>
      <c r="H30" s="8"/>
    </row>
    <row r="31" spans="1:8" s="2" customFormat="1" ht="13.5" customHeight="1">
      <c r="A31" s="27"/>
      <c r="B31" s="35" t="s">
        <v>1460</v>
      </c>
      <c r="C31" s="7"/>
      <c r="D31" s="8"/>
      <c r="E31" s="12"/>
      <c r="F31" s="22"/>
      <c r="G31" s="13"/>
      <c r="H31" s="8"/>
    </row>
    <row r="32" spans="1:8" s="2" customFormat="1" ht="13.5" customHeight="1">
      <c r="A32" s="27">
        <v>202</v>
      </c>
      <c r="B32" s="39" t="str">
        <f>VLOOKUP($A32,'PT ORGANISMOS'!$B$5:$H$1024,4,FALSE)</f>
        <v>mo.006</v>
      </c>
      <c r="C32" s="7" t="str">
        <f>VLOOKUP($A32,'PT ORGANISMOS'!$B$5:$H$1024,3,FALSE)</f>
        <v>Cuadrilla tipo UOCRA</v>
      </c>
      <c r="D32" s="8" t="str">
        <f>VLOOKUP($A32,'PT ORGANISMOS'!$B$5:$H$1024,7,FALSE)</f>
        <v>h</v>
      </c>
      <c r="E32" s="12">
        <v>2.95</v>
      </c>
      <c r="F32" s="22">
        <f>VLOOKUP($B32,IN_05_17!$B:$E,4,)</f>
        <v>125.92885000000004</v>
      </c>
      <c r="G32" s="13">
        <f>F32*E32</f>
        <v>371.49010750000014</v>
      </c>
      <c r="H32" s="8"/>
    </row>
    <row r="33" spans="1:8" s="2" customFormat="1" ht="13.5" customHeight="1">
      <c r="A33" s="27"/>
      <c r="B33" s="35" t="s">
        <v>1461</v>
      </c>
      <c r="C33" s="7"/>
      <c r="D33" s="8"/>
      <c r="E33" s="12"/>
      <c r="F33" s="22"/>
      <c r="G33" s="13"/>
      <c r="H33" s="8"/>
    </row>
    <row r="34" spans="1:8" s="2" customFormat="1" ht="13.5" customHeight="1">
      <c r="A34" s="30">
        <v>75</v>
      </c>
      <c r="B34" s="40" t="str">
        <f>VLOOKUP($A34,'PT ORGANISMOS'!$B$5:$H$1024,4,FALSE)</f>
        <v>eq.012</v>
      </c>
      <c r="C34" s="14" t="str">
        <f>VLOOKUP($A34,'PT ORGANISMOS'!$B$5:$H$1024,3,FALSE)</f>
        <v>Camión volcador 140 H.P.</v>
      </c>
      <c r="D34" s="15" t="str">
        <f>VLOOKUP($A34,'PT ORGANISMOS'!$B$5:$H$1024,7,FALSE)</f>
        <v>h</v>
      </c>
      <c r="E34" s="31">
        <v>8.0000000000000002E-3</v>
      </c>
      <c r="F34" s="24">
        <f>VLOOKUP($B34,IN_05_17!$B:$E,4,)</f>
        <v>1023.0017537621103</v>
      </c>
      <c r="G34" s="17">
        <f>F34*E34</f>
        <v>8.1840140300968827</v>
      </c>
      <c r="H34" s="15"/>
    </row>
    <row r="37" spans="1:8" s="2" customFormat="1" ht="15.75">
      <c r="A37" s="50" t="s">
        <v>1568</v>
      </c>
      <c r="B37" s="42" t="s">
        <v>1574</v>
      </c>
      <c r="C37" s="11"/>
      <c r="D37" s="45" t="s">
        <v>1470</v>
      </c>
      <c r="E37" s="43" t="str">
        <f>A37</f>
        <v>0.33.10.A</v>
      </c>
      <c r="F37" s="45" t="s">
        <v>1477</v>
      </c>
      <c r="G37" s="44">
        <f>SUM(G39:G44)</f>
        <v>592.4694554113704</v>
      </c>
      <c r="H37" s="8" t="s">
        <v>3</v>
      </c>
    </row>
    <row r="38" spans="1:8" s="2" customFormat="1" ht="15">
      <c r="A38" s="28"/>
      <c r="B38" s="34" t="s">
        <v>1466</v>
      </c>
      <c r="C38" s="18"/>
      <c r="D38" s="19" t="s">
        <v>1471</v>
      </c>
      <c r="E38" s="19" t="s">
        <v>1467</v>
      </c>
      <c r="F38" s="20" t="s">
        <v>1468</v>
      </c>
      <c r="G38" s="20" t="s">
        <v>1469</v>
      </c>
      <c r="H38" s="18"/>
    </row>
    <row r="39" spans="1:8" s="2" customFormat="1" ht="13.5" customHeight="1">
      <c r="A39" s="29"/>
      <c r="B39" s="46" t="s">
        <v>1459</v>
      </c>
      <c r="C39" s="25"/>
      <c r="D39" s="41"/>
      <c r="E39" s="47"/>
      <c r="F39" s="48"/>
      <c r="G39" s="49"/>
      <c r="H39" s="41"/>
    </row>
    <row r="40" spans="1:8" s="2" customFormat="1" ht="13.5" customHeight="1">
      <c r="A40" s="27">
        <v>187</v>
      </c>
      <c r="B40" s="39" t="str">
        <f>VLOOKUP($A40,'PT ORGANISMOS'!$B$5:$H$1024,4,FALSE)</f>
        <v>ma.006</v>
      </c>
      <c r="C40" s="7" t="str">
        <f>VLOOKUP($A40,'PT ORGANISMOS'!$B$5:$H$1024,3,FALSE)</f>
        <v>Madera 1ra. pino nacional s/cepillar</v>
      </c>
      <c r="D40" s="8" t="str">
        <f>VLOOKUP($A40,'PT ORGANISMOS'!$B$5:$H$1024,7,FALSE)</f>
        <v>m2</v>
      </c>
      <c r="E40" s="12">
        <v>1.7</v>
      </c>
      <c r="F40" s="22">
        <f>VLOOKUP($B40,IN_05_17!$B:$E,4,)</f>
        <v>195.54573022427849</v>
      </c>
      <c r="G40" s="13">
        <f>F40*E40</f>
        <v>332.42774138127339</v>
      </c>
      <c r="H40" s="8"/>
    </row>
    <row r="41" spans="1:8" s="2" customFormat="1" ht="13.5" customHeight="1">
      <c r="A41" s="27"/>
      <c r="B41" s="35" t="s">
        <v>1460</v>
      </c>
      <c r="C41" s="7"/>
      <c r="D41" s="8"/>
      <c r="E41" s="12"/>
      <c r="F41" s="21"/>
      <c r="G41" s="13"/>
      <c r="H41" s="8"/>
    </row>
    <row r="42" spans="1:8" s="2" customFormat="1" ht="13.5" customHeight="1">
      <c r="A42" s="27">
        <v>202</v>
      </c>
      <c r="B42" s="39" t="str">
        <f>VLOOKUP($A42,'PT ORGANISMOS'!$B$5:$H$1024,4,FALSE)</f>
        <v>mo.006</v>
      </c>
      <c r="C42" s="7" t="str">
        <f>VLOOKUP($A42,'PT ORGANISMOS'!$B$5:$H$1024,3,FALSE)</f>
        <v>Cuadrilla tipo UOCRA</v>
      </c>
      <c r="D42" s="8" t="str">
        <f>VLOOKUP($A42,'PT ORGANISMOS'!$B$5:$H$1024,7,FALSE)</f>
        <v>h</v>
      </c>
      <c r="E42" s="12">
        <v>2</v>
      </c>
      <c r="F42" s="22">
        <f>VLOOKUP($B42,IN_05_17!$B:$E,4,)</f>
        <v>125.92885000000004</v>
      </c>
      <c r="G42" s="13">
        <f>F42*E42</f>
        <v>251.85770000000008</v>
      </c>
      <c r="H42" s="8"/>
    </row>
    <row r="43" spans="1:8" s="2" customFormat="1" ht="13.5" customHeight="1">
      <c r="A43" s="27"/>
      <c r="B43" s="35" t="s">
        <v>1461</v>
      </c>
      <c r="C43" s="7"/>
      <c r="D43" s="8"/>
      <c r="E43" s="12"/>
      <c r="F43" s="22"/>
      <c r="G43" s="13"/>
      <c r="H43" s="8"/>
    </row>
    <row r="44" spans="1:8" s="2" customFormat="1" ht="13.5" customHeight="1">
      <c r="A44" s="30">
        <v>75</v>
      </c>
      <c r="B44" s="40" t="str">
        <f>VLOOKUP($A44,'PT ORGANISMOS'!$B$5:$H$1024,4,FALSE)</f>
        <v>eq.012</v>
      </c>
      <c r="C44" s="14" t="str">
        <f>VLOOKUP($A44,'PT ORGANISMOS'!$B$5:$H$1024,3,FALSE)</f>
        <v>Camión volcador 140 H.P.</v>
      </c>
      <c r="D44" s="15" t="str">
        <f>VLOOKUP($A44,'PT ORGANISMOS'!$B$5:$H$1024,7,FALSE)</f>
        <v>h</v>
      </c>
      <c r="E44" s="31">
        <v>8.0000000000000002E-3</v>
      </c>
      <c r="F44" s="24">
        <f>VLOOKUP($B44,IN_05_17!$B:$E,4,)</f>
        <v>1023.0017537621103</v>
      </c>
      <c r="G44" s="17">
        <f>F44*E44</f>
        <v>8.1840140300968827</v>
      </c>
      <c r="H44" s="15"/>
    </row>
    <row r="47" spans="1:8" s="2" customFormat="1" ht="15.75">
      <c r="A47" s="50" t="s">
        <v>1569</v>
      </c>
      <c r="B47" s="42" t="s">
        <v>1575</v>
      </c>
      <c r="C47" s="11"/>
      <c r="D47" s="45" t="s">
        <v>1470</v>
      </c>
      <c r="E47" s="43" t="str">
        <f>A47</f>
        <v>0.33.15.A</v>
      </c>
      <c r="F47" s="45" t="s">
        <v>1477</v>
      </c>
      <c r="G47" s="44">
        <f>SUM(G49:G55)</f>
        <v>703.23142053328741</v>
      </c>
      <c r="H47" s="8" t="s">
        <v>3</v>
      </c>
    </row>
    <row r="48" spans="1:8" s="2" customFormat="1" ht="15">
      <c r="A48" s="28"/>
      <c r="B48" s="34" t="s">
        <v>1466</v>
      </c>
      <c r="C48" s="18"/>
      <c r="D48" s="19" t="s">
        <v>1471</v>
      </c>
      <c r="E48" s="19" t="s">
        <v>1467</v>
      </c>
      <c r="F48" s="20" t="s">
        <v>1468</v>
      </c>
      <c r="G48" s="20" t="s">
        <v>1469</v>
      </c>
      <c r="H48" s="18"/>
    </row>
    <row r="49" spans="1:8" s="2" customFormat="1" ht="13.5" customHeight="1">
      <c r="A49" s="29"/>
      <c r="B49" s="46" t="s">
        <v>1459</v>
      </c>
      <c r="C49" s="25"/>
      <c r="D49" s="41"/>
      <c r="E49" s="47"/>
      <c r="F49" s="48"/>
      <c r="G49" s="49"/>
      <c r="H49" s="41"/>
    </row>
    <row r="50" spans="1:8" s="2" customFormat="1" ht="13.5" customHeight="1">
      <c r="A50" s="27">
        <v>54</v>
      </c>
      <c r="B50" s="39" t="str">
        <f>VLOOKUP($A50,'PT ORGANISMOS'!$B$5:$H$1024,4,FALSE)</f>
        <v>ch.020</v>
      </c>
      <c r="C50" s="7" t="str">
        <f>VLOOKUP($A50,'PT ORGANISMOS'!$B$5:$H$1024,3,FALSE)</f>
        <v>Perfil chapa galv. Solera de 35 mm x 2,60 m</v>
      </c>
      <c r="D50" s="8" t="str">
        <f>VLOOKUP($A50,'PT ORGANISMOS'!$B$5:$H$1024,7,FALSE)</f>
        <v>u</v>
      </c>
      <c r="E50" s="12">
        <v>4.7</v>
      </c>
      <c r="F50" s="22">
        <f>VLOOKUP($B50,IN_05_17!$B:$E,4,)</f>
        <v>55.936849724920769</v>
      </c>
      <c r="G50" s="13">
        <f>F50*E50</f>
        <v>262.90319370712763</v>
      </c>
      <c r="H50" s="8"/>
    </row>
    <row r="51" spans="1:8" s="2" customFormat="1" ht="13.5" customHeight="1">
      <c r="A51" s="27">
        <v>223</v>
      </c>
      <c r="B51" s="39" t="str">
        <f>VLOOKUP($A51,'PT ORGANISMOS'!$B$5:$H$1024,4,FALSE)</f>
        <v>pl.001</v>
      </c>
      <c r="C51" s="7" t="str">
        <f>VLOOKUP($A51,'PT ORGANISMOS'!$B$5:$H$1024,3,FALSE)</f>
        <v>Placa durlock 1.20mx2.40m 9,5mm</v>
      </c>
      <c r="D51" s="8" t="str">
        <f>VLOOKUP($A51,'PT ORGANISMOS'!$B$5:$H$1024,7,FALSE)</f>
        <v>u</v>
      </c>
      <c r="E51" s="12">
        <v>1.1000000000000001</v>
      </c>
      <c r="F51" s="22">
        <f>VLOOKUP($B51,IN_05_17!$B:$E,4,)</f>
        <v>217.41720980092222</v>
      </c>
      <c r="G51" s="13">
        <f>F51*E51</f>
        <v>239.15893078101448</v>
      </c>
      <c r="H51" s="8"/>
    </row>
    <row r="52" spans="1:8" s="2" customFormat="1" ht="13.5" customHeight="1">
      <c r="A52" s="27"/>
      <c r="B52" s="35" t="s">
        <v>1460</v>
      </c>
      <c r="C52" s="7"/>
      <c r="D52" s="8"/>
      <c r="E52" s="12"/>
      <c r="F52" s="22"/>
      <c r="G52" s="13"/>
      <c r="H52" s="8"/>
    </row>
    <row r="53" spans="1:8" s="2" customFormat="1" ht="13.5" customHeight="1">
      <c r="A53" s="27">
        <v>202</v>
      </c>
      <c r="B53" s="39" t="str">
        <f>VLOOKUP($A53,'PT ORGANISMOS'!$B$5:$H$1024,4,FALSE)</f>
        <v>mo.006</v>
      </c>
      <c r="C53" s="7" t="str">
        <f>VLOOKUP($A53,'PT ORGANISMOS'!$B$5:$H$1024,3,FALSE)</f>
        <v>Cuadrilla tipo UOCRA</v>
      </c>
      <c r="D53" s="8" t="str">
        <f>VLOOKUP($A53,'PT ORGANISMOS'!$B$5:$H$1024,7,FALSE)</f>
        <v>h</v>
      </c>
      <c r="E53" s="12">
        <v>1.5</v>
      </c>
      <c r="F53" s="22">
        <f>VLOOKUP($B53,IN_05_17!$B:$E,4,)</f>
        <v>125.92885000000004</v>
      </c>
      <c r="G53" s="13">
        <f>F53*E53</f>
        <v>188.89327500000007</v>
      </c>
      <c r="H53" s="8"/>
    </row>
    <row r="54" spans="1:8" s="2" customFormat="1" ht="13.5" customHeight="1">
      <c r="A54" s="27"/>
      <c r="B54" s="35" t="s">
        <v>1461</v>
      </c>
      <c r="C54" s="7"/>
      <c r="D54" s="8"/>
      <c r="E54" s="12"/>
      <c r="F54" s="22"/>
      <c r="G54" s="13"/>
      <c r="H54" s="8"/>
    </row>
    <row r="55" spans="1:8" s="2" customFormat="1" ht="13.5" customHeight="1">
      <c r="A55" s="30">
        <v>75</v>
      </c>
      <c r="B55" s="40" t="str">
        <f>VLOOKUP($A55,'PT ORGANISMOS'!$B$5:$H$1024,4,FALSE)</f>
        <v>eq.012</v>
      </c>
      <c r="C55" s="14" t="str">
        <f>VLOOKUP($A55,'PT ORGANISMOS'!$B$5:$H$1024,3,FALSE)</f>
        <v>Camión volcador 140 H.P.</v>
      </c>
      <c r="D55" s="15" t="str">
        <f>VLOOKUP($A55,'PT ORGANISMOS'!$B$5:$H$1024,7,FALSE)</f>
        <v>h</v>
      </c>
      <c r="E55" s="31">
        <v>1.2E-2</v>
      </c>
      <c r="F55" s="24">
        <f>VLOOKUP($B55,IN_05_17!$B:$E,4,)</f>
        <v>1023.0017537621103</v>
      </c>
      <c r="G55" s="17">
        <f>F55*E55</f>
        <v>12.276021045145324</v>
      </c>
      <c r="H55" s="15"/>
    </row>
    <row r="58" spans="1:8" s="2" customFormat="1" ht="15.75">
      <c r="A58" s="50" t="s">
        <v>1570</v>
      </c>
      <c r="B58" s="42" t="s">
        <v>1576</v>
      </c>
      <c r="C58" s="11"/>
      <c r="D58" s="45" t="s">
        <v>1470</v>
      </c>
      <c r="E58" s="43" t="str">
        <f>A58</f>
        <v>0.33.30.A</v>
      </c>
      <c r="F58" s="45" t="s">
        <v>1477</v>
      </c>
      <c r="G58" s="44">
        <f>SUM(G60:G67)</f>
        <v>292.26059072765889</v>
      </c>
      <c r="H58" s="8" t="s">
        <v>3</v>
      </c>
    </row>
    <row r="59" spans="1:8" s="2" customFormat="1" ht="15">
      <c r="A59" s="28"/>
      <c r="B59" s="34" t="s">
        <v>1466</v>
      </c>
      <c r="C59" s="18"/>
      <c r="D59" s="19" t="s">
        <v>1471</v>
      </c>
      <c r="E59" s="19" t="s">
        <v>1467</v>
      </c>
      <c r="F59" s="20" t="s">
        <v>1468</v>
      </c>
      <c r="G59" s="20" t="s">
        <v>1469</v>
      </c>
      <c r="H59" s="18"/>
    </row>
    <row r="60" spans="1:8" s="2" customFormat="1" ht="13.5" customHeight="1">
      <c r="A60" s="29"/>
      <c r="B60" s="46" t="s">
        <v>1459</v>
      </c>
      <c r="C60" s="25"/>
      <c r="D60" s="41"/>
      <c r="E60" s="47"/>
      <c r="F60" s="48"/>
      <c r="G60" s="49"/>
      <c r="H60" s="41"/>
    </row>
    <row r="61" spans="1:8" s="2" customFormat="1" ht="13.5" customHeight="1">
      <c r="A61" s="27">
        <v>181</v>
      </c>
      <c r="B61" s="39" t="str">
        <f>VLOOKUP($A61,'PT ORGANISMOS'!$B$5:$H$1024,4,FALSE)</f>
        <v>li.006</v>
      </c>
      <c r="C61" s="7" t="str">
        <f>VLOOKUP($A61,'PT ORGANISMOS'!$B$5:$H$1024,3,FALSE)</f>
        <v>Cemento Portland</v>
      </c>
      <c r="D61" s="8" t="str">
        <f>VLOOKUP($A61,'PT ORGANISMOS'!$B$5:$H$1024,7,FALSE)</f>
        <v>kg</v>
      </c>
      <c r="E61" s="12">
        <v>6</v>
      </c>
      <c r="F61" s="22">
        <f>VLOOKUP($B61,IN_05_17!$B:$E,4,)</f>
        <v>5.7139735354607444</v>
      </c>
      <c r="G61" s="13">
        <f>F61*E61</f>
        <v>34.283841212764465</v>
      </c>
      <c r="H61" s="8"/>
    </row>
    <row r="62" spans="1:8" s="2" customFormat="1" ht="13.5" customHeight="1">
      <c r="A62" s="27">
        <v>179</v>
      </c>
      <c r="B62" s="39" t="str">
        <f>VLOOKUP($A62,'PT ORGANISMOS'!$B$5:$H$1024,4,FALSE)</f>
        <v>li.004</v>
      </c>
      <c r="C62" s="7" t="str">
        <f>VLOOKUP($A62,'PT ORGANISMOS'!$B$5:$H$1024,3,FALSE)</f>
        <v>Cal hidratada en bolsa</v>
      </c>
      <c r="D62" s="8" t="str">
        <f>VLOOKUP($A62,'PT ORGANISMOS'!$B$5:$H$1024,7,FALSE)</f>
        <v>kg</v>
      </c>
      <c r="E62" s="12">
        <v>4</v>
      </c>
      <c r="F62" s="22">
        <f>VLOOKUP($B62,IN_05_17!$B:$E,4,)</f>
        <v>4.7017907148598219</v>
      </c>
      <c r="G62" s="13">
        <f>F62*E62</f>
        <v>18.807162859439288</v>
      </c>
      <c r="H62" s="8"/>
    </row>
    <row r="63" spans="1:8" s="2" customFormat="1" ht="13.5" customHeight="1">
      <c r="A63" s="27">
        <v>31</v>
      </c>
      <c r="B63" s="39" t="str">
        <f>VLOOKUP($A63,'PT ORGANISMOS'!$B$5:$H$1024,4,FALSE)</f>
        <v>ar.001</v>
      </c>
      <c r="C63" s="7" t="str">
        <f>VLOOKUP($A63,'PT ORGANISMOS'!$B$5:$H$1024,3,FALSE)</f>
        <v>Arena Gruesa</v>
      </c>
      <c r="D63" s="8" t="str">
        <f>VLOOKUP($A63,'PT ORGANISMOS'!$B$5:$H$1024,7,FALSE)</f>
        <v>m3</v>
      </c>
      <c r="E63" s="32">
        <v>2.5000000000000001E-2</v>
      </c>
      <c r="F63" s="22">
        <f>VLOOKUP($B63,IN_05_17!$B:$E,4,)</f>
        <v>310.40665205320892</v>
      </c>
      <c r="G63" s="13">
        <f>F63*E63</f>
        <v>7.7601663013302229</v>
      </c>
      <c r="H63" s="8"/>
    </row>
    <row r="64" spans="1:8" s="2" customFormat="1" ht="13.5" customHeight="1">
      <c r="A64" s="27"/>
      <c r="B64" s="35" t="s">
        <v>1460</v>
      </c>
      <c r="C64" s="7"/>
      <c r="D64" s="8"/>
      <c r="E64" s="12"/>
      <c r="F64" s="22"/>
      <c r="G64" s="13"/>
      <c r="H64" s="8"/>
    </row>
    <row r="65" spans="1:8" s="2" customFormat="1" ht="13.5" customHeight="1">
      <c r="A65" s="27">
        <v>202</v>
      </c>
      <c r="B65" s="39" t="str">
        <f>VLOOKUP($A65,'PT ORGANISMOS'!$B$5:$H$1024,4,FALSE)</f>
        <v>mo.006</v>
      </c>
      <c r="C65" s="7" t="str">
        <f>VLOOKUP($A65,'PT ORGANISMOS'!$B$5:$H$1024,3,FALSE)</f>
        <v>Cuadrilla tipo UOCRA</v>
      </c>
      <c r="D65" s="8" t="str">
        <f>VLOOKUP($A65,'PT ORGANISMOS'!$B$5:$H$1024,7,FALSE)</f>
        <v>h</v>
      </c>
      <c r="E65" s="12">
        <v>1.82</v>
      </c>
      <c r="F65" s="22">
        <f>VLOOKUP($B65,IN_05_17!$B:$E,4,)</f>
        <v>125.92885000000004</v>
      </c>
      <c r="G65" s="13">
        <f>F65*E65</f>
        <v>229.19050700000008</v>
      </c>
      <c r="H65" s="8"/>
    </row>
    <row r="66" spans="1:8" s="2" customFormat="1" ht="13.5" customHeight="1">
      <c r="A66" s="27"/>
      <c r="B66" s="35" t="s">
        <v>1461</v>
      </c>
      <c r="C66" s="7"/>
      <c r="D66" s="8"/>
      <c r="E66" s="12"/>
      <c r="F66" s="22"/>
      <c r="G66" s="13"/>
      <c r="H66" s="8"/>
    </row>
    <row r="67" spans="1:8" s="2" customFormat="1" ht="13.5" customHeight="1">
      <c r="A67" s="30">
        <v>83</v>
      </c>
      <c r="B67" s="40" t="str">
        <f>VLOOKUP($A67,'PT ORGANISMOS'!$B$5:$H$1024,4,FALSE)</f>
        <v>eq.020</v>
      </c>
      <c r="C67" s="14" t="str">
        <f>VLOOKUP($A67,'PT ORGANISMOS'!$B$5:$H$1024,3,FALSE)</f>
        <v>Mixer hormigón 5 m3</v>
      </c>
      <c r="D67" s="15" t="str">
        <f>VLOOKUP($A67,'PT ORGANISMOS'!$B$5:$H$1024,7,FALSE)</f>
        <v>h</v>
      </c>
      <c r="E67" s="72">
        <v>1.5E-3</v>
      </c>
      <c r="F67" s="24">
        <f>VLOOKUP($B67,IN_05_17!$B:$E,4,)</f>
        <v>1479.2755694165371</v>
      </c>
      <c r="G67" s="17">
        <f>F67*E67</f>
        <v>2.2189133541248056</v>
      </c>
      <c r="H67" s="15"/>
    </row>
    <row r="70" spans="1:8" s="2" customFormat="1" ht="15.75">
      <c r="A70" s="50" t="s">
        <v>1571</v>
      </c>
      <c r="B70" s="42" t="s">
        <v>1577</v>
      </c>
      <c r="C70" s="11"/>
      <c r="D70" s="45" t="s">
        <v>1470</v>
      </c>
      <c r="E70" s="43" t="str">
        <f>A70</f>
        <v>0.33.35.A</v>
      </c>
      <c r="F70" s="45" t="s">
        <v>1477</v>
      </c>
      <c r="G70" s="44">
        <f>SUM(G72:G77)</f>
        <v>449.61354660666922</v>
      </c>
      <c r="H70" s="8" t="s">
        <v>3</v>
      </c>
    </row>
    <row r="71" spans="1:8" s="2" customFormat="1" ht="15">
      <c r="A71" s="28"/>
      <c r="B71" s="34" t="s">
        <v>1466</v>
      </c>
      <c r="C71" s="18"/>
      <c r="D71" s="19" t="s">
        <v>1471</v>
      </c>
      <c r="E71" s="19" t="s">
        <v>1467</v>
      </c>
      <c r="F71" s="20" t="s">
        <v>1468</v>
      </c>
      <c r="G71" s="20" t="s">
        <v>1469</v>
      </c>
      <c r="H71" s="18"/>
    </row>
    <row r="72" spans="1:8" s="2" customFormat="1" ht="13.5" customHeight="1">
      <c r="A72" s="29"/>
      <c r="B72" s="46" t="s">
        <v>1459</v>
      </c>
      <c r="C72" s="25"/>
      <c r="D72" s="41"/>
      <c r="E72" s="47"/>
      <c r="F72" s="48"/>
      <c r="G72" s="49"/>
      <c r="H72" s="41"/>
    </row>
    <row r="73" spans="1:8" s="2" customFormat="1" ht="13.5" customHeight="1">
      <c r="A73" s="27">
        <v>183</v>
      </c>
      <c r="B73" s="39" t="str">
        <f>VLOOKUP($A73,'PT ORGANISMOS'!$B$5:$H$1024,4,FALSE)</f>
        <v>li.009</v>
      </c>
      <c r="C73" s="7" t="str">
        <f>VLOOKUP($A73,'PT ORGANISMOS'!$B$5:$H$1024,3,FALSE)</f>
        <v>Yeso blanco</v>
      </c>
      <c r="D73" s="8" t="str">
        <f>VLOOKUP($A73,'PT ORGANISMOS'!$B$5:$H$1024,7,FALSE)</f>
        <v>kg</v>
      </c>
      <c r="E73" s="12">
        <v>18</v>
      </c>
      <c r="F73" s="22">
        <f>VLOOKUP($B73,IN_05_17!$B:$E,4,)</f>
        <v>10.8056355752196</v>
      </c>
      <c r="G73" s="13">
        <f>F73*E73</f>
        <v>194.5014403539528</v>
      </c>
      <c r="H73" s="8"/>
    </row>
    <row r="74" spans="1:8" s="2" customFormat="1" ht="13.5" customHeight="1">
      <c r="A74" s="27"/>
      <c r="B74" s="35" t="s">
        <v>1460</v>
      </c>
      <c r="C74" s="7"/>
      <c r="D74" s="8"/>
      <c r="E74" s="12"/>
      <c r="F74" s="21"/>
      <c r="G74" s="13"/>
      <c r="H74" s="8"/>
    </row>
    <row r="75" spans="1:8" s="2" customFormat="1" ht="13.5" customHeight="1">
      <c r="A75" s="27">
        <v>202</v>
      </c>
      <c r="B75" s="39" t="str">
        <f>VLOOKUP($A75,'PT ORGANISMOS'!$B$5:$H$1024,4,FALSE)</f>
        <v>mo.006</v>
      </c>
      <c r="C75" s="7" t="str">
        <f>VLOOKUP($A75,'PT ORGANISMOS'!$B$5:$H$1024,3,FALSE)</f>
        <v>Cuadrilla tipo UOCRA</v>
      </c>
      <c r="D75" s="8" t="str">
        <f>VLOOKUP($A75,'PT ORGANISMOS'!$B$5:$H$1024,7,FALSE)</f>
        <v>h</v>
      </c>
      <c r="E75" s="12">
        <v>2</v>
      </c>
      <c r="F75" s="22">
        <f>VLOOKUP($B75,IN_05_17!$B:$E,4,)</f>
        <v>125.92885000000004</v>
      </c>
      <c r="G75" s="13">
        <f>F75*E75</f>
        <v>251.85770000000008</v>
      </c>
      <c r="H75" s="8"/>
    </row>
    <row r="76" spans="1:8" s="2" customFormat="1" ht="13.5" customHeight="1">
      <c r="A76" s="27"/>
      <c r="B76" s="35" t="s">
        <v>1461</v>
      </c>
      <c r="C76" s="7"/>
      <c r="D76" s="8"/>
      <c r="E76" s="12"/>
      <c r="F76" s="22"/>
      <c r="G76" s="13"/>
      <c r="H76" s="8"/>
    </row>
    <row r="77" spans="1:8" s="2" customFormat="1" ht="13.5" customHeight="1">
      <c r="A77" s="30">
        <v>83</v>
      </c>
      <c r="B77" s="40" t="str">
        <f>VLOOKUP($A77,'PT ORGANISMOS'!$B$5:$H$1024,4,FALSE)</f>
        <v>eq.020</v>
      </c>
      <c r="C77" s="14" t="str">
        <f>VLOOKUP($A77,'PT ORGANISMOS'!$B$5:$H$1024,3,FALSE)</f>
        <v>Mixer hormigón 5 m3</v>
      </c>
      <c r="D77" s="15" t="str">
        <f>VLOOKUP($A77,'PT ORGANISMOS'!$B$5:$H$1024,7,FALSE)</f>
        <v>h</v>
      </c>
      <c r="E77" s="72">
        <v>2.2000000000000001E-3</v>
      </c>
      <c r="F77" s="24">
        <f>VLOOKUP($B77,IN_05_17!$B:$E,4,)</f>
        <v>1479.2755694165371</v>
      </c>
      <c r="G77" s="17">
        <f>F77*E77</f>
        <v>3.254406252716382</v>
      </c>
      <c r="H77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1" manualBreakCount="1">
    <brk id="46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/>
  </sheetPr>
  <dimension ref="A1:I36"/>
  <sheetViews>
    <sheetView topLeftCell="B1" workbookViewId="0">
      <selection activeCell="H1" sqref="H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69.75" customHeight="1"/>
    <row r="2" spans="1:9" s="1" customFormat="1" ht="33.75" customHeight="1">
      <c r="A2" s="26"/>
      <c r="B2" s="327" t="str">
        <f>'PT ORGANISMOS'!A2</f>
        <v>Precios de MAYO 2017</v>
      </c>
      <c r="C2" s="327"/>
      <c r="D2" s="327"/>
      <c r="E2" s="327"/>
      <c r="F2" s="327"/>
      <c r="G2" s="327"/>
      <c r="H2" s="327"/>
      <c r="I2" s="67"/>
    </row>
    <row r="3" spans="1:9" s="1" customFormat="1" ht="30" customHeight="1">
      <c r="A3" s="26"/>
      <c r="B3" s="326" t="s">
        <v>1465</v>
      </c>
      <c r="C3" s="326"/>
      <c r="D3" s="326"/>
      <c r="E3" s="326"/>
      <c r="F3" s="326"/>
      <c r="G3" s="326"/>
      <c r="H3" s="326"/>
      <c r="I3" s="67"/>
    </row>
    <row r="4" spans="1:9" s="1" customFormat="1" ht="26.25" customHeight="1">
      <c r="A4" s="26"/>
      <c r="B4" s="328" t="s">
        <v>1578</v>
      </c>
      <c r="C4" s="328"/>
      <c r="D4" s="328"/>
      <c r="E4" s="328"/>
      <c r="F4" s="328"/>
      <c r="G4" s="328"/>
      <c r="H4" s="328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1579</v>
      </c>
      <c r="B6" s="42" t="s">
        <v>1581</v>
      </c>
      <c r="C6" s="11"/>
      <c r="D6" s="45" t="s">
        <v>1470</v>
      </c>
      <c r="E6" s="43" t="str">
        <f>A6</f>
        <v>0.36.30.A</v>
      </c>
      <c r="F6" s="45" t="s">
        <v>1477</v>
      </c>
      <c r="G6" s="44">
        <f>SUM(G8:G13)</f>
        <v>65.116999430131642</v>
      </c>
      <c r="H6" s="8" t="s">
        <v>3</v>
      </c>
    </row>
    <row r="7" spans="1:9" s="2" customFormat="1" ht="15">
      <c r="A7" s="28"/>
      <c r="B7" s="34" t="s">
        <v>1466</v>
      </c>
      <c r="C7" s="18"/>
      <c r="D7" s="19" t="s">
        <v>1471</v>
      </c>
      <c r="E7" s="19" t="s">
        <v>1467</v>
      </c>
      <c r="F7" s="20" t="s">
        <v>1468</v>
      </c>
      <c r="G7" s="20" t="s">
        <v>1469</v>
      </c>
      <c r="H7" s="18"/>
    </row>
    <row r="8" spans="1:9" s="2" customFormat="1" ht="13.5" customHeight="1">
      <c r="A8" s="29"/>
      <c r="B8" s="46" t="s">
        <v>1459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218</v>
      </c>
      <c r="B9" s="39" t="str">
        <f>VLOOKUP($A9,'PT ORGANISMOS'!$B$5:$H$1024,4,FALSE)</f>
        <v>pi.022</v>
      </c>
      <c r="C9" s="7" t="str">
        <f>VLOOKUP($A9,'PT ORGANISMOS'!$B$5:$H$1024,3,FALSE)</f>
        <v>Salpicado plástico blanco tipo Igam 30l</v>
      </c>
      <c r="D9" s="8" t="str">
        <f>VLOOKUP($A9,'PT ORGANISMOS'!$B$5:$H$1024,7,FALSE)</f>
        <v>kg</v>
      </c>
      <c r="E9" s="12">
        <v>2</v>
      </c>
      <c r="F9" s="22">
        <f>VLOOKUP($B9,IN_05_17!$B:$E,4,)</f>
        <v>12.929534430357545</v>
      </c>
      <c r="G9" s="13">
        <f>F9*E9</f>
        <v>25.859068860715091</v>
      </c>
      <c r="H9" s="8"/>
    </row>
    <row r="10" spans="1:9" s="2" customFormat="1" ht="13.5" customHeight="1">
      <c r="A10" s="27"/>
      <c r="B10" s="35" t="s">
        <v>1460</v>
      </c>
      <c r="C10" s="7"/>
      <c r="D10" s="8"/>
      <c r="E10" s="12"/>
      <c r="F10" s="21"/>
      <c r="G10" s="13"/>
      <c r="H10" s="8"/>
    </row>
    <row r="11" spans="1:9" s="2" customFormat="1" ht="13.5" customHeight="1">
      <c r="A11" s="27">
        <v>202</v>
      </c>
      <c r="B11" s="39" t="str">
        <f>VLOOKUP($A11,'PT ORGANISMOS'!$B$5:$H$1024,4,FALSE)</f>
        <v>mo.006</v>
      </c>
      <c r="C11" s="7" t="str">
        <f>VLOOKUP($A11,'PT ORGANISMOS'!$B$5:$H$1024,3,FALSE)</f>
        <v>Cuadrilla tipo UOCRA</v>
      </c>
      <c r="D11" s="8" t="str">
        <f>VLOOKUP($A11,'PT ORGANISMOS'!$B$5:$H$1024,7,FALSE)</f>
        <v>h</v>
      </c>
      <c r="E11" s="12">
        <v>0.3</v>
      </c>
      <c r="F11" s="22">
        <f>VLOOKUP($B11,IN_05_17!$B:$E,4,)</f>
        <v>125.92885000000004</v>
      </c>
      <c r="G11" s="13">
        <f>F11*E11</f>
        <v>37.778655000000008</v>
      </c>
      <c r="H11" s="8"/>
    </row>
    <row r="12" spans="1:9" s="2" customFormat="1" ht="13.5" customHeight="1">
      <c r="A12" s="27"/>
      <c r="B12" s="35" t="s">
        <v>1461</v>
      </c>
      <c r="C12" s="7"/>
      <c r="D12" s="8"/>
      <c r="E12" s="12"/>
      <c r="F12" s="22"/>
      <c r="G12" s="13"/>
      <c r="H12" s="8"/>
    </row>
    <row r="13" spans="1:9" s="2" customFormat="1" ht="13.5" customHeight="1">
      <c r="A13" s="30">
        <v>83</v>
      </c>
      <c r="B13" s="40" t="str">
        <f>VLOOKUP($A13,'PT ORGANISMOS'!$B$5:$H$1024,4,FALSE)</f>
        <v>eq.020</v>
      </c>
      <c r="C13" s="14" t="str">
        <f>VLOOKUP($A13,'PT ORGANISMOS'!$B$5:$H$1024,3,FALSE)</f>
        <v>Mixer hormigón 5 m3</v>
      </c>
      <c r="D13" s="15" t="str">
        <f>VLOOKUP($A13,'PT ORGANISMOS'!$B$5:$H$1024,7,FALSE)</f>
        <v>h</v>
      </c>
      <c r="E13" s="31">
        <v>1E-3</v>
      </c>
      <c r="F13" s="24">
        <f>VLOOKUP($B13,IN_05_17!$B:$E,4,)</f>
        <v>1479.2755694165371</v>
      </c>
      <c r="G13" s="17">
        <f>F13*E13</f>
        <v>1.4792755694165372</v>
      </c>
      <c r="H13" s="15"/>
    </row>
    <row r="14" spans="1:9" s="2" customFormat="1" ht="15">
      <c r="A14" s="27"/>
      <c r="B14" s="38"/>
      <c r="D14" s="3"/>
      <c r="E14" s="4"/>
      <c r="F14" s="4"/>
      <c r="G14" s="5"/>
      <c r="H14" s="3"/>
    </row>
    <row r="16" spans="1:9" s="2" customFormat="1" ht="15.75">
      <c r="A16" s="50" t="s">
        <v>1580</v>
      </c>
      <c r="B16" s="42" t="s">
        <v>1582</v>
      </c>
      <c r="C16" s="11"/>
      <c r="D16" s="45" t="s">
        <v>1470</v>
      </c>
      <c r="E16" s="43" t="str">
        <f>A16</f>
        <v>0.36.40.A</v>
      </c>
      <c r="F16" s="45" t="s">
        <v>1477</v>
      </c>
      <c r="G16" s="44">
        <f>SUM(G18:G25)</f>
        <v>305.74379523870255</v>
      </c>
      <c r="H16" s="8" t="s">
        <v>3</v>
      </c>
    </row>
    <row r="17" spans="1:8" s="2" customFormat="1" ht="15">
      <c r="A17" s="28"/>
      <c r="B17" s="34" t="s">
        <v>1466</v>
      </c>
      <c r="C17" s="18"/>
      <c r="D17" s="19" t="s">
        <v>1471</v>
      </c>
      <c r="E17" s="19" t="s">
        <v>1467</v>
      </c>
      <c r="F17" s="20" t="s">
        <v>1468</v>
      </c>
      <c r="G17" s="20" t="s">
        <v>1469</v>
      </c>
      <c r="H17" s="18"/>
    </row>
    <row r="18" spans="1:8" s="2" customFormat="1" ht="13.5" customHeight="1">
      <c r="A18" s="29"/>
      <c r="B18" s="46" t="s">
        <v>1459</v>
      </c>
      <c r="C18" s="25"/>
      <c r="D18" s="41"/>
      <c r="E18" s="47"/>
      <c r="F18" s="48"/>
      <c r="G18" s="49"/>
      <c r="H18" s="41"/>
    </row>
    <row r="19" spans="1:8" s="2" customFormat="1" ht="13.5" customHeight="1">
      <c r="A19" s="27">
        <v>180</v>
      </c>
      <c r="B19" s="39" t="str">
        <f>VLOOKUP($A19,'PT ORGANISMOS'!$B$5:$H$1024,4,FALSE)</f>
        <v>li.005</v>
      </c>
      <c r="C19" s="7" t="str">
        <f>VLOOKUP($A19,'PT ORGANISMOS'!$B$5:$H$1024,3,FALSE)</f>
        <v>Cemento blanco</v>
      </c>
      <c r="D19" s="8" t="str">
        <f>VLOOKUP($A19,'PT ORGANISMOS'!$B$5:$H$1024,7,FALSE)</f>
        <v>bolsa</v>
      </c>
      <c r="E19" s="12">
        <v>0.01</v>
      </c>
      <c r="F19" s="22">
        <f>VLOOKUP($B19,IN_05_17!$B:$E,4,)</f>
        <v>175.0560714234087</v>
      </c>
      <c r="G19" s="13">
        <f>F19*E19</f>
        <v>1.7505607142340871</v>
      </c>
      <c r="H19" s="8"/>
    </row>
    <row r="20" spans="1:8" s="2" customFormat="1" ht="13.5" customHeight="1">
      <c r="A20" s="27">
        <v>178</v>
      </c>
      <c r="B20" s="39" t="str">
        <f>VLOOKUP($A20,'PT ORGANISMOS'!$B$5:$H$1024,4,FALSE)</f>
        <v>li.001</v>
      </c>
      <c r="C20" s="7" t="str">
        <f>VLOOKUP($A20,'PT ORGANISMOS'!$B$5:$H$1024,3,FALSE)</f>
        <v>Adhesivo p/piso cerámico</v>
      </c>
      <c r="D20" s="8" t="str">
        <f>VLOOKUP($A20,'PT ORGANISMOS'!$B$5:$H$1024,7,FALSE)</f>
        <v>kg</v>
      </c>
      <c r="E20" s="12">
        <v>3.5</v>
      </c>
      <c r="F20" s="22">
        <f>VLOOKUP($B20,IN_05_17!$B:$E,4,)</f>
        <v>5.4782671334881199</v>
      </c>
      <c r="G20" s="13">
        <f>F20*E20</f>
        <v>19.173934967208421</v>
      </c>
      <c r="H20" s="8"/>
    </row>
    <row r="21" spans="1:8" s="2" customFormat="1" ht="13.5" customHeight="1">
      <c r="A21" s="27">
        <v>41</v>
      </c>
      <c r="B21" s="39" t="str">
        <f>VLOOKUP($A21,'PT ORGANISMOS'!$B$5:$H$1024,4,FALSE)</f>
        <v>az.001</v>
      </c>
      <c r="C21" s="7" t="str">
        <f>VLOOKUP($A21,'PT ORGANISMOS'!$B$5:$H$1024,3,FALSE)</f>
        <v>Azulejo 15x15 blanco</v>
      </c>
      <c r="D21" s="8" t="str">
        <f>VLOOKUP($A21,'PT ORGANISMOS'!$B$5:$H$1024,7,FALSE)</f>
        <v>m2</v>
      </c>
      <c r="E21" s="12">
        <v>1.05</v>
      </c>
      <c r="F21" s="22">
        <f>VLOOKUP($B21,IN_05_17!$B:$E,4,)</f>
        <v>87.836033936874855</v>
      </c>
      <c r="G21" s="13">
        <f>F21*E21</f>
        <v>92.227835633718598</v>
      </c>
      <c r="H21" s="8"/>
    </row>
    <row r="22" spans="1:8" s="2" customFormat="1" ht="13.5" customHeight="1">
      <c r="A22" s="27"/>
      <c r="B22" s="35" t="s">
        <v>1460</v>
      </c>
      <c r="C22" s="7"/>
      <c r="D22" s="8"/>
      <c r="E22" s="12"/>
      <c r="F22" s="22"/>
      <c r="G22" s="13"/>
      <c r="H22" s="8"/>
    </row>
    <row r="23" spans="1:8" s="2" customFormat="1" ht="13.5" customHeight="1">
      <c r="A23" s="27">
        <v>202</v>
      </c>
      <c r="B23" s="39" t="str">
        <f>VLOOKUP($A23,'PT ORGANISMOS'!$B$5:$H$1024,4,FALSE)</f>
        <v>mo.006</v>
      </c>
      <c r="C23" s="7" t="str">
        <f>VLOOKUP($A23,'PT ORGANISMOS'!$B$5:$H$1024,3,FALSE)</f>
        <v>Cuadrilla tipo UOCRA</v>
      </c>
      <c r="D23" s="8" t="str">
        <f>VLOOKUP($A23,'PT ORGANISMOS'!$B$5:$H$1024,7,FALSE)</f>
        <v>h</v>
      </c>
      <c r="E23" s="12">
        <v>1.5</v>
      </c>
      <c r="F23" s="22">
        <f>VLOOKUP($B23,IN_05_17!$B:$E,4,)</f>
        <v>125.92885000000004</v>
      </c>
      <c r="G23" s="13">
        <f>F23*E23</f>
        <v>188.89327500000007</v>
      </c>
      <c r="H23" s="8"/>
    </row>
    <row r="24" spans="1:8" s="2" customFormat="1" ht="13.5" customHeight="1">
      <c r="A24" s="27"/>
      <c r="B24" s="35" t="s">
        <v>1461</v>
      </c>
      <c r="C24" s="7"/>
      <c r="D24" s="8"/>
      <c r="E24" s="12"/>
      <c r="F24" s="22"/>
      <c r="G24" s="13"/>
      <c r="H24" s="8"/>
    </row>
    <row r="25" spans="1:8" s="2" customFormat="1" ht="13.5" customHeight="1">
      <c r="A25" s="30">
        <v>83</v>
      </c>
      <c r="B25" s="40" t="str">
        <f>VLOOKUP($A25,'PT ORGANISMOS'!$B$5:$H$1024,4,FALSE)</f>
        <v>eq.020</v>
      </c>
      <c r="C25" s="14" t="str">
        <f>VLOOKUP($A25,'PT ORGANISMOS'!$B$5:$H$1024,3,FALSE)</f>
        <v>Mixer hormigón 5 m3</v>
      </c>
      <c r="D25" s="15" t="str">
        <f>VLOOKUP($A25,'PT ORGANISMOS'!$B$5:$H$1024,7,FALSE)</f>
        <v>h</v>
      </c>
      <c r="E25" s="72">
        <v>2.5000000000000001E-3</v>
      </c>
      <c r="F25" s="24">
        <f>VLOOKUP($B25,IN_05_17!$B:$E,4,)</f>
        <v>1479.2755694165371</v>
      </c>
      <c r="G25" s="17">
        <f>F25*E25</f>
        <v>3.698188923541343</v>
      </c>
      <c r="H25" s="15"/>
    </row>
    <row r="36" spans="5:5">
      <c r="E36" s="10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/>
  </sheetPr>
  <dimension ref="A1:I59"/>
  <sheetViews>
    <sheetView topLeftCell="B1" workbookViewId="0">
      <selection activeCell="E1" sqref="E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2" customHeight="1"/>
    <row r="2" spans="1:9" s="1" customFormat="1" ht="33.75" customHeight="1">
      <c r="A2" s="26"/>
      <c r="B2" s="327" t="str">
        <f>'PT ORGANISMOS'!A2</f>
        <v>Precios de MAYO 2017</v>
      </c>
      <c r="C2" s="327"/>
      <c r="D2" s="327"/>
      <c r="E2" s="327"/>
      <c r="F2" s="327"/>
      <c r="G2" s="327"/>
      <c r="H2" s="327"/>
      <c r="I2" s="67"/>
    </row>
    <row r="3" spans="1:9" s="1" customFormat="1" ht="30" customHeight="1">
      <c r="A3" s="26"/>
      <c r="B3" s="326" t="s">
        <v>1465</v>
      </c>
      <c r="C3" s="326"/>
      <c r="D3" s="326"/>
      <c r="E3" s="326"/>
      <c r="F3" s="326"/>
      <c r="G3" s="326"/>
      <c r="H3" s="326"/>
      <c r="I3" s="67"/>
    </row>
    <row r="4" spans="1:9" s="1" customFormat="1" ht="26.25" customHeight="1">
      <c r="A4" s="26"/>
      <c r="B4" s="328" t="s">
        <v>1583</v>
      </c>
      <c r="C4" s="328"/>
      <c r="D4" s="328"/>
      <c r="E4" s="328"/>
      <c r="F4" s="328"/>
      <c r="G4" s="328"/>
      <c r="H4" s="328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1584</v>
      </c>
      <c r="B6" s="42" t="s">
        <v>1589</v>
      </c>
      <c r="C6" s="11"/>
      <c r="D6" s="45" t="s">
        <v>1470</v>
      </c>
      <c r="E6" s="43" t="str">
        <f>A6</f>
        <v>0.39.00.A</v>
      </c>
      <c r="F6" s="45" t="s">
        <v>1477</v>
      </c>
      <c r="G6" s="44">
        <f>SUM(G8:G16)</f>
        <v>29844.762022907602</v>
      </c>
      <c r="H6" s="8" t="s">
        <v>3</v>
      </c>
    </row>
    <row r="7" spans="1:9" s="2" customFormat="1" ht="15">
      <c r="A7" s="28"/>
      <c r="B7" s="34" t="s">
        <v>1466</v>
      </c>
      <c r="C7" s="18"/>
      <c r="D7" s="19" t="s">
        <v>1471</v>
      </c>
      <c r="E7" s="19" t="s">
        <v>1467</v>
      </c>
      <c r="F7" s="20" t="s">
        <v>1468</v>
      </c>
      <c r="G7" s="20" t="s">
        <v>1469</v>
      </c>
      <c r="H7" s="18"/>
    </row>
    <row r="8" spans="1:9" s="2" customFormat="1" ht="13.5" customHeight="1">
      <c r="A8" s="29"/>
      <c r="B8" s="46" t="s">
        <v>1459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44</v>
      </c>
      <c r="B9" s="39" t="str">
        <f>VLOOKUP($A9,'PT ORGANISMOS'!$B$5:$H$1024,4,FALSE)</f>
        <v>ca.001</v>
      </c>
      <c r="C9" s="7" t="str">
        <f>VLOOKUP($A9,'PT ORGANISMOS'!$B$5:$H$1024,3,FALSE)</f>
        <v>Puerta tablero 0,90 x 2,00 cedro</v>
      </c>
      <c r="D9" s="8" t="str">
        <f>VLOOKUP($A9,'PT ORGANISMOS'!$B$5:$H$1024,7,FALSE)</f>
        <v>u</v>
      </c>
      <c r="E9" s="12">
        <v>1</v>
      </c>
      <c r="F9" s="22">
        <f>VLOOKUP($B9,IN_05_17!$B:$E,4,)</f>
        <v>5625.1127803849158</v>
      </c>
      <c r="G9" s="13">
        <f>F9*E9</f>
        <v>5625.1127803849158</v>
      </c>
      <c r="H9" s="8"/>
    </row>
    <row r="10" spans="1:9" s="2" customFormat="1" ht="13.5" customHeight="1">
      <c r="A10" s="27">
        <v>47</v>
      </c>
      <c r="B10" s="39" t="str">
        <f>VLOOKUP($A10,'PT ORGANISMOS'!$B$5:$H$1024,4,FALSE)</f>
        <v>ca.008</v>
      </c>
      <c r="C10" s="7" t="str">
        <f>VLOOKUP($A10,'PT ORGANISMOS'!$B$5:$H$1024,3,FALSE)</f>
        <v>Puerta placa 0,70 x 2,00 Pino c/marco metalico</v>
      </c>
      <c r="D10" s="8" t="str">
        <f>VLOOKUP($A10,'PT ORGANISMOS'!$B$5:$H$1024,7,FALSE)</f>
        <v>u</v>
      </c>
      <c r="E10" s="12">
        <v>4</v>
      </c>
      <c r="F10" s="22">
        <f>VLOOKUP($B10,IN_05_17!$B:$E,4,)</f>
        <v>1345.0782030107437</v>
      </c>
      <c r="G10" s="13">
        <f>F10*E10</f>
        <v>5380.3128120429747</v>
      </c>
      <c r="H10" s="8"/>
    </row>
    <row r="11" spans="1:9" s="2" customFormat="1" ht="13.5" customHeight="1">
      <c r="A11" s="27">
        <v>930</v>
      </c>
      <c r="B11" s="39" t="str">
        <f>VLOOKUP($A11,'PT ORGANISMOS'!$B$5:$H$1024,4,FALSE)</f>
        <v>ca.013b</v>
      </c>
      <c r="C11" s="7" t="str">
        <f>VLOOKUP($A11,'PT ORGANISMOS'!$B$5:$H$1024,3,FALSE)</f>
        <v>Ventana 2 H. abrir c/mco.met. 1,20x1,10 y cel. met.(A partir de 01/05)</v>
      </c>
      <c r="D11" s="8" t="str">
        <f>VLOOKUP($A11,'PT ORGANISMOS'!$B$5:$H$1024,7,FALSE)</f>
        <v>u</v>
      </c>
      <c r="E11" s="12">
        <v>6.5</v>
      </c>
      <c r="F11" s="22">
        <f>VLOOKUP($B11,IN_05_17!$B:$E,4,)</f>
        <v>1901.2427321928267</v>
      </c>
      <c r="G11" s="13">
        <f>F11*E11</f>
        <v>12358.077759253374</v>
      </c>
      <c r="H11" s="8"/>
    </row>
    <row r="12" spans="1:9" s="2" customFormat="1" ht="13.5" customHeight="1">
      <c r="A12" s="27">
        <v>46</v>
      </c>
      <c r="B12" s="39" t="str">
        <f>VLOOKUP($A12,'PT ORGANISMOS'!$B$5:$H$1024,4,FALSE)</f>
        <v>ca.003</v>
      </c>
      <c r="C12" s="7" t="str">
        <f>VLOOKUP($A12,'PT ORGANISMOS'!$B$5:$H$1024,3,FALSE)</f>
        <v>Cerradura de seguridad Prive Art.200</v>
      </c>
      <c r="D12" s="8" t="str">
        <f>VLOOKUP($A12,'PT ORGANISMOS'!$B$5:$H$1024,7,FALSE)</f>
        <v>u</v>
      </c>
      <c r="E12" s="12">
        <v>3.798</v>
      </c>
      <c r="F12" s="22">
        <f>VLOOKUP($B12,IN_05_17!$B:$E,4,)</f>
        <v>284.92925723250846</v>
      </c>
      <c r="G12" s="13">
        <f>F12*E12</f>
        <v>1082.1613189690672</v>
      </c>
      <c r="H12" s="8"/>
    </row>
    <row r="13" spans="1:9" s="2" customFormat="1" ht="13.5" customHeight="1">
      <c r="A13" s="27"/>
      <c r="B13" s="35" t="s">
        <v>1460</v>
      </c>
      <c r="C13" s="7"/>
      <c r="D13" s="8"/>
      <c r="E13" s="12"/>
      <c r="F13" s="22"/>
      <c r="G13" s="13"/>
      <c r="H13" s="8"/>
    </row>
    <row r="14" spans="1:9" s="2" customFormat="1" ht="13.5" customHeight="1">
      <c r="A14" s="27">
        <v>202</v>
      </c>
      <c r="B14" s="39" t="str">
        <f>VLOOKUP($A14,'PT ORGANISMOS'!$B$5:$H$1024,4,FALSE)</f>
        <v>mo.006</v>
      </c>
      <c r="C14" s="7" t="str">
        <f>VLOOKUP($A14,'PT ORGANISMOS'!$B$5:$H$1024,3,FALSE)</f>
        <v>Cuadrilla tipo UOCRA</v>
      </c>
      <c r="D14" s="8" t="str">
        <f>VLOOKUP($A14,'PT ORGANISMOS'!$B$5:$H$1024,7,FALSE)</f>
        <v>h</v>
      </c>
      <c r="E14" s="12">
        <v>38</v>
      </c>
      <c r="F14" s="22">
        <f>VLOOKUP($B14,IN_05_17!$B:$E,4,)</f>
        <v>125.92885000000004</v>
      </c>
      <c r="G14" s="13">
        <f>F14*E14</f>
        <v>4785.2963000000018</v>
      </c>
      <c r="H14" s="8"/>
    </row>
    <row r="15" spans="1:9" s="2" customFormat="1" ht="13.5" customHeight="1">
      <c r="A15" s="27"/>
      <c r="B15" s="35" t="s">
        <v>1461</v>
      </c>
      <c r="C15" s="7"/>
      <c r="D15" s="8"/>
      <c r="E15" s="12"/>
      <c r="F15" s="22"/>
      <c r="G15" s="13"/>
      <c r="H15" s="8"/>
    </row>
    <row r="16" spans="1:9" s="2" customFormat="1" ht="13.5" customHeight="1">
      <c r="A16" s="30">
        <v>75</v>
      </c>
      <c r="B16" s="40" t="str">
        <f>VLOOKUP($A16,'PT ORGANISMOS'!$B$5:$H$1024,4,FALSE)</f>
        <v>eq.012</v>
      </c>
      <c r="C16" s="14" t="str">
        <f>VLOOKUP($A16,'PT ORGANISMOS'!$B$5:$H$1024,3,FALSE)</f>
        <v>Camión volcador 140 H.P.</v>
      </c>
      <c r="D16" s="15" t="str">
        <f>VLOOKUP($A16,'PT ORGANISMOS'!$B$5:$H$1024,7,FALSE)</f>
        <v>h</v>
      </c>
      <c r="E16" s="16">
        <v>0.6</v>
      </c>
      <c r="F16" s="24">
        <f>VLOOKUP($B16,IN_05_17!$B:$E,4,)</f>
        <v>1023.0017537621103</v>
      </c>
      <c r="G16" s="17">
        <f>F16*E16</f>
        <v>613.80105225726618</v>
      </c>
      <c r="H16" s="15"/>
    </row>
    <row r="19" spans="1:8" s="2" customFormat="1" ht="15.75">
      <c r="A19" s="50" t="s">
        <v>1585</v>
      </c>
      <c r="B19" s="42" t="s">
        <v>1590</v>
      </c>
      <c r="C19" s="11"/>
      <c r="D19" s="45" t="s">
        <v>1470</v>
      </c>
      <c r="E19" s="43" t="str">
        <f>A19</f>
        <v>0.39.01.F</v>
      </c>
      <c r="F19" s="45" t="s">
        <v>1477</v>
      </c>
      <c r="G19" s="44">
        <f>SUM(G21:G26)</f>
        <v>15739.189698136683</v>
      </c>
      <c r="H19" s="8" t="s">
        <v>3</v>
      </c>
    </row>
    <row r="20" spans="1:8" s="2" customFormat="1" ht="15">
      <c r="A20" s="28"/>
      <c r="B20" s="34" t="s">
        <v>1466</v>
      </c>
      <c r="C20" s="18"/>
      <c r="D20" s="19" t="s">
        <v>1471</v>
      </c>
      <c r="E20" s="19" t="s">
        <v>1467</v>
      </c>
      <c r="F20" s="20" t="s">
        <v>1468</v>
      </c>
      <c r="G20" s="20" t="s">
        <v>1469</v>
      </c>
      <c r="H20" s="18"/>
    </row>
    <row r="21" spans="1:8" s="2" customFormat="1" ht="13.5" customHeight="1">
      <c r="A21" s="29"/>
      <c r="B21" s="46" t="s">
        <v>1459</v>
      </c>
      <c r="C21" s="25"/>
      <c r="D21" s="41"/>
      <c r="E21" s="47"/>
      <c r="F21" s="48"/>
      <c r="G21" s="49"/>
      <c r="H21" s="41"/>
    </row>
    <row r="22" spans="1:8" s="2" customFormat="1" ht="13.5" customHeight="1">
      <c r="A22" s="27">
        <v>930</v>
      </c>
      <c r="B22" s="39" t="str">
        <f>VLOOKUP($A22,'PT ORGANISMOS'!$B$5:$H$1024,4,FALSE)</f>
        <v>ca.013b</v>
      </c>
      <c r="C22" s="7" t="str">
        <f>VLOOKUP($A22,'PT ORGANISMOS'!$B$5:$H$1024,3,FALSE)</f>
        <v>Ventana 2 H. abrir c/mco.met. 1,20x1,10 y cel. met.(A partir de 01/05)</v>
      </c>
      <c r="D22" s="8" t="str">
        <f>VLOOKUP($A22,'PT ORGANISMOS'!$B$5:$H$1024,7,FALSE)</f>
        <v>u</v>
      </c>
      <c r="E22" s="12">
        <v>6.5</v>
      </c>
      <c r="F22" s="22">
        <f>VLOOKUP($B22,IN_05_17!$B:$E,4,)</f>
        <v>1901.2427321928267</v>
      </c>
      <c r="G22" s="13">
        <f>F22*E22</f>
        <v>12358.077759253374</v>
      </c>
      <c r="H22" s="8"/>
    </row>
    <row r="23" spans="1:8" s="2" customFormat="1" ht="13.5" customHeight="1">
      <c r="A23" s="27"/>
      <c r="B23" s="35" t="s">
        <v>1460</v>
      </c>
      <c r="C23" s="7"/>
      <c r="D23" s="8"/>
      <c r="E23" s="12"/>
      <c r="F23" s="21"/>
      <c r="G23" s="13"/>
      <c r="H23" s="8"/>
    </row>
    <row r="24" spans="1:8" s="2" customFormat="1" ht="13.5" customHeight="1">
      <c r="A24" s="27">
        <v>202</v>
      </c>
      <c r="B24" s="39" t="str">
        <f>VLOOKUP($A24,'PT ORGANISMOS'!$B$5:$H$1024,4,FALSE)</f>
        <v>mo.006</v>
      </c>
      <c r="C24" s="7" t="str">
        <f>VLOOKUP($A24,'PT ORGANISMOS'!$B$5:$H$1024,3,FALSE)</f>
        <v>Cuadrilla tipo UOCRA</v>
      </c>
      <c r="D24" s="8" t="str">
        <f>VLOOKUP($A24,'PT ORGANISMOS'!$B$5:$H$1024,7,FALSE)</f>
        <v>h</v>
      </c>
      <c r="E24" s="12">
        <v>24.5</v>
      </c>
      <c r="F24" s="22">
        <f>VLOOKUP($B24,IN_05_17!$B:$E,4,)</f>
        <v>125.92885000000004</v>
      </c>
      <c r="G24" s="13">
        <f>F24*E24</f>
        <v>3085.2568250000008</v>
      </c>
      <c r="H24" s="8"/>
    </row>
    <row r="25" spans="1:8" s="2" customFormat="1" ht="13.5" customHeight="1">
      <c r="A25" s="27"/>
      <c r="B25" s="35" t="s">
        <v>1461</v>
      </c>
      <c r="C25" s="7"/>
      <c r="D25" s="8"/>
      <c r="E25" s="12"/>
      <c r="F25" s="22"/>
      <c r="G25" s="13"/>
      <c r="H25" s="8"/>
    </row>
    <row r="26" spans="1:8" s="2" customFormat="1" ht="13.5" customHeight="1">
      <c r="A26" s="30">
        <v>83</v>
      </c>
      <c r="B26" s="40" t="str">
        <f>VLOOKUP($A26,'PT ORGANISMOS'!$B$5:$H$1024,4,FALSE)</f>
        <v>eq.020</v>
      </c>
      <c r="C26" s="14" t="str">
        <f>VLOOKUP($A26,'PT ORGANISMOS'!$B$5:$H$1024,3,FALSE)</f>
        <v>Mixer hormigón 5 m3</v>
      </c>
      <c r="D26" s="15" t="str">
        <f>VLOOKUP($A26,'PT ORGANISMOS'!$B$5:$H$1024,7,FALSE)</f>
        <v>h</v>
      </c>
      <c r="E26" s="16">
        <v>0.2</v>
      </c>
      <c r="F26" s="24">
        <f>VLOOKUP($B26,IN_05_17!$B:$E,4,)</f>
        <v>1479.2755694165371</v>
      </c>
      <c r="G26" s="17">
        <f>F26*E26</f>
        <v>295.85511388330741</v>
      </c>
      <c r="H26" s="15"/>
    </row>
    <row r="29" spans="1:8" s="2" customFormat="1" ht="15.75">
      <c r="A29" s="50" t="s">
        <v>1586</v>
      </c>
      <c r="B29" s="42" t="s">
        <v>1591</v>
      </c>
      <c r="C29" s="11"/>
      <c r="D29" s="45" t="s">
        <v>1470</v>
      </c>
      <c r="E29" s="43" t="str">
        <f>A29</f>
        <v>0.39.02.F</v>
      </c>
      <c r="F29" s="45" t="s">
        <v>1477</v>
      </c>
      <c r="G29" s="44">
        <f>SUM(G31:G38)</f>
        <v>13819.849099220288</v>
      </c>
      <c r="H29" s="8" t="s">
        <v>3</v>
      </c>
    </row>
    <row r="30" spans="1:8" s="2" customFormat="1" ht="15">
      <c r="A30" s="28"/>
      <c r="B30" s="34" t="s">
        <v>1466</v>
      </c>
      <c r="C30" s="18"/>
      <c r="D30" s="19" t="s">
        <v>1471</v>
      </c>
      <c r="E30" s="19" t="s">
        <v>1467</v>
      </c>
      <c r="F30" s="20" t="s">
        <v>1468</v>
      </c>
      <c r="G30" s="20" t="s">
        <v>1469</v>
      </c>
      <c r="H30" s="18"/>
    </row>
    <row r="31" spans="1:8" s="2" customFormat="1" ht="13.5" customHeight="1">
      <c r="A31" s="29"/>
      <c r="B31" s="46" t="s">
        <v>1459</v>
      </c>
      <c r="C31" s="25"/>
      <c r="D31" s="41"/>
      <c r="E31" s="47"/>
      <c r="F31" s="48"/>
      <c r="G31" s="49"/>
      <c r="H31" s="41"/>
    </row>
    <row r="32" spans="1:8" s="2" customFormat="1" ht="13.5" customHeight="1">
      <c r="A32" s="27">
        <v>46</v>
      </c>
      <c r="B32" s="39" t="str">
        <f>VLOOKUP($A32,'PT ORGANISMOS'!$B$5:$H$1024,4,FALSE)</f>
        <v>ca.003</v>
      </c>
      <c r="C32" s="7" t="str">
        <f>VLOOKUP($A32,'PT ORGANISMOS'!$B$5:$H$1024,3,FALSE)</f>
        <v>Cerradura de seguridad Prive Art.200</v>
      </c>
      <c r="D32" s="8" t="str">
        <f>VLOOKUP($A32,'PT ORGANISMOS'!$B$5:$H$1024,7,FALSE)</f>
        <v>u</v>
      </c>
      <c r="E32" s="12">
        <v>3.34</v>
      </c>
      <c r="F32" s="22">
        <f>VLOOKUP($B32,IN_05_17!$B:$E,4,)</f>
        <v>284.92925723250846</v>
      </c>
      <c r="G32" s="13">
        <f>F32*E32</f>
        <v>951.66371915657817</v>
      </c>
      <c r="H32" s="8"/>
    </row>
    <row r="33" spans="1:8" s="2" customFormat="1" ht="13.5" customHeight="1">
      <c r="A33" s="27">
        <v>44</v>
      </c>
      <c r="B33" s="39" t="str">
        <f>VLOOKUP($A33,'PT ORGANISMOS'!$B$5:$H$1024,4,FALSE)</f>
        <v>ca.001</v>
      </c>
      <c r="C33" s="7" t="str">
        <f>VLOOKUP($A33,'PT ORGANISMOS'!$B$5:$H$1024,3,FALSE)</f>
        <v>Puerta tablero 0,90 x 2,00 cedro</v>
      </c>
      <c r="D33" s="8" t="str">
        <f>VLOOKUP($A33,'PT ORGANISMOS'!$B$5:$H$1024,7,FALSE)</f>
        <v>u</v>
      </c>
      <c r="E33" s="12">
        <v>1</v>
      </c>
      <c r="F33" s="22">
        <f>VLOOKUP($B33,IN_05_17!$B:$E,4,)</f>
        <v>5625.1127803849158</v>
      </c>
      <c r="G33" s="13">
        <f>F33*E33</f>
        <v>5625.1127803849158</v>
      </c>
      <c r="H33" s="8"/>
    </row>
    <row r="34" spans="1:8" s="2" customFormat="1" ht="13.5" customHeight="1">
      <c r="A34" s="27">
        <v>47</v>
      </c>
      <c r="B34" s="39" t="str">
        <f>VLOOKUP($A34,'PT ORGANISMOS'!$B$5:$H$1024,4,FALSE)</f>
        <v>ca.008</v>
      </c>
      <c r="C34" s="7" t="str">
        <f>VLOOKUP($A34,'PT ORGANISMOS'!$B$5:$H$1024,3,FALSE)</f>
        <v>Puerta placa 0,70 x 2,00 Pino c/marco metalico</v>
      </c>
      <c r="D34" s="8" t="str">
        <f>VLOOKUP($A34,'PT ORGANISMOS'!$B$5:$H$1024,7,FALSE)</f>
        <v>u</v>
      </c>
      <c r="E34" s="12">
        <v>4</v>
      </c>
      <c r="F34" s="22">
        <f>VLOOKUP($B34,IN_05_17!$B:$E,4,)</f>
        <v>1345.0782030107437</v>
      </c>
      <c r="G34" s="13">
        <f>F34*E34</f>
        <v>5380.3128120429747</v>
      </c>
      <c r="H34" s="8"/>
    </row>
    <row r="35" spans="1:8" s="2" customFormat="1" ht="13.5" customHeight="1">
      <c r="A35" s="27"/>
      <c r="B35" s="35" t="s">
        <v>1460</v>
      </c>
      <c r="C35" s="7"/>
      <c r="D35" s="8"/>
      <c r="E35" s="12"/>
      <c r="F35" s="22"/>
      <c r="G35" s="13"/>
      <c r="H35" s="8"/>
    </row>
    <row r="36" spans="1:8" s="2" customFormat="1" ht="13.5" customHeight="1">
      <c r="A36" s="27">
        <v>202</v>
      </c>
      <c r="B36" s="39" t="str">
        <f>VLOOKUP($A36,'PT ORGANISMOS'!$B$5:$H$1024,4,FALSE)</f>
        <v>mo.006</v>
      </c>
      <c r="C36" s="7" t="str">
        <f>VLOOKUP($A36,'PT ORGANISMOS'!$B$5:$H$1024,3,FALSE)</f>
        <v>Cuadrilla tipo UOCRA</v>
      </c>
      <c r="D36" s="8" t="str">
        <f>VLOOKUP($A36,'PT ORGANISMOS'!$B$5:$H$1024,7,FALSE)</f>
        <v>h</v>
      </c>
      <c r="E36" s="12">
        <v>13.5</v>
      </c>
      <c r="F36" s="22">
        <f>VLOOKUP($B36,IN_05_17!$B:$E,4,)</f>
        <v>125.92885000000004</v>
      </c>
      <c r="G36" s="13">
        <f>F36*E36</f>
        <v>1700.0394750000005</v>
      </c>
      <c r="H36" s="8"/>
    </row>
    <row r="37" spans="1:8" s="2" customFormat="1" ht="13.5" customHeight="1">
      <c r="A37" s="27"/>
      <c r="B37" s="35" t="s">
        <v>1461</v>
      </c>
      <c r="C37" s="7"/>
      <c r="D37" s="8"/>
      <c r="E37" s="12"/>
      <c r="F37" s="22"/>
      <c r="G37" s="13"/>
      <c r="H37" s="8"/>
    </row>
    <row r="38" spans="1:8" s="2" customFormat="1" ht="13.5" customHeight="1">
      <c r="A38" s="30">
        <v>83</v>
      </c>
      <c r="B38" s="40" t="str">
        <f>VLOOKUP($A38,'PT ORGANISMOS'!$B$5:$H$1024,4,FALSE)</f>
        <v>eq.020</v>
      </c>
      <c r="C38" s="14" t="str">
        <f>VLOOKUP($A38,'PT ORGANISMOS'!$B$5:$H$1024,3,FALSE)</f>
        <v>Mixer hormigón 5 m3</v>
      </c>
      <c r="D38" s="15" t="str">
        <f>VLOOKUP($A38,'PT ORGANISMOS'!$B$5:$H$1024,7,FALSE)</f>
        <v>h</v>
      </c>
      <c r="E38" s="16">
        <v>0.11</v>
      </c>
      <c r="F38" s="24">
        <f>VLOOKUP($B38,IN_05_17!$B:$E,4,)</f>
        <v>1479.2755694165371</v>
      </c>
      <c r="G38" s="17">
        <f>F38*E38</f>
        <v>162.72031263581908</v>
      </c>
      <c r="H38" s="15"/>
    </row>
    <row r="41" spans="1:8" s="2" customFormat="1" ht="15.75">
      <c r="A41" s="50" t="s">
        <v>1587</v>
      </c>
      <c r="B41" s="42" t="s">
        <v>1592</v>
      </c>
      <c r="C41" s="11"/>
      <c r="D41" s="45" t="s">
        <v>1470</v>
      </c>
      <c r="E41" s="43" t="str">
        <f>A41</f>
        <v>0.39.04.F</v>
      </c>
      <c r="F41" s="45" t="s">
        <v>1477</v>
      </c>
      <c r="G41" s="44">
        <f>SUM(G43:G48)</f>
        <v>248116.82354171641</v>
      </c>
      <c r="H41" s="8" t="s">
        <v>3</v>
      </c>
    </row>
    <row r="42" spans="1:8" s="2" customFormat="1" ht="15">
      <c r="A42" s="28"/>
      <c r="B42" s="34" t="s">
        <v>1466</v>
      </c>
      <c r="C42" s="18"/>
      <c r="D42" s="19" t="s">
        <v>1471</v>
      </c>
      <c r="E42" s="19" t="s">
        <v>1467</v>
      </c>
      <c r="F42" s="20" t="s">
        <v>1468</v>
      </c>
      <c r="G42" s="20" t="s">
        <v>1469</v>
      </c>
      <c r="H42" s="18"/>
    </row>
    <row r="43" spans="1:8" s="2" customFormat="1" ht="13.5" customHeight="1">
      <c r="A43" s="29"/>
      <c r="B43" s="46" t="s">
        <v>1459</v>
      </c>
      <c r="C43" s="25"/>
      <c r="D43" s="41"/>
      <c r="E43" s="47"/>
      <c r="F43" s="48"/>
      <c r="G43" s="49"/>
      <c r="H43" s="41"/>
    </row>
    <row r="44" spans="1:8" s="2" customFormat="1" ht="13.5" customHeight="1">
      <c r="A44" s="27">
        <v>930</v>
      </c>
      <c r="B44" s="39" t="str">
        <f>VLOOKUP($A44,'PT ORGANISMOS'!$B$5:$H$1024,4,FALSE)</f>
        <v>ca.013b</v>
      </c>
      <c r="C44" s="7" t="str">
        <f>VLOOKUP($A44,'PT ORGANISMOS'!$B$5:$H$1024,3,FALSE)</f>
        <v>Ventana 2 H. abrir c/mco.met. 1,20x1,10 y cel. met.(A partir de 01/05)</v>
      </c>
      <c r="D44" s="8" t="str">
        <f>VLOOKUP($A44,'PT ORGANISMOS'!$B$5:$H$1024,7,FALSE)</f>
        <v>u</v>
      </c>
      <c r="E44" s="12">
        <v>79.41</v>
      </c>
      <c r="F44" s="22">
        <f>VLOOKUP($B44,IN_05_17!$B:$E,4,)</f>
        <v>1901.2427321928267</v>
      </c>
      <c r="G44" s="13">
        <f>F44*E44</f>
        <v>150977.68536343236</v>
      </c>
      <c r="H44" s="8"/>
    </row>
    <row r="45" spans="1:8" s="2" customFormat="1" ht="13.5" customHeight="1">
      <c r="A45" s="27"/>
      <c r="B45" s="35" t="s">
        <v>1460</v>
      </c>
      <c r="C45" s="7"/>
      <c r="D45" s="8"/>
      <c r="E45" s="12"/>
      <c r="F45" s="21"/>
      <c r="G45" s="13"/>
      <c r="H45" s="8"/>
    </row>
    <row r="46" spans="1:8" s="2" customFormat="1" ht="13.5" customHeight="1">
      <c r="A46" s="27">
        <v>202</v>
      </c>
      <c r="B46" s="39" t="str">
        <f>VLOOKUP($A46,'PT ORGANISMOS'!$B$5:$H$1024,4,FALSE)</f>
        <v>mo.006</v>
      </c>
      <c r="C46" s="7" t="str">
        <f>VLOOKUP($A46,'PT ORGANISMOS'!$B$5:$H$1024,3,FALSE)</f>
        <v>Cuadrilla tipo UOCRA</v>
      </c>
      <c r="D46" s="8" t="str">
        <f>VLOOKUP($A46,'PT ORGANISMOS'!$B$5:$H$1024,7,FALSE)</f>
        <v>h</v>
      </c>
      <c r="E46" s="12">
        <v>680.46</v>
      </c>
      <c r="F46" s="22">
        <f>VLOOKUP($B46,IN_05_17!$B:$E,4,)</f>
        <v>125.92885000000004</v>
      </c>
      <c r="G46" s="13">
        <f>F46*E46</f>
        <v>85689.545271000025</v>
      </c>
      <c r="H46" s="8"/>
    </row>
    <row r="47" spans="1:8" s="2" customFormat="1" ht="13.5" customHeight="1">
      <c r="A47" s="27"/>
      <c r="B47" s="35" t="s">
        <v>1461</v>
      </c>
      <c r="C47" s="7"/>
      <c r="D47" s="8"/>
      <c r="E47" s="12"/>
      <c r="F47" s="22"/>
      <c r="G47" s="13"/>
      <c r="H47" s="8"/>
    </row>
    <row r="48" spans="1:8" s="2" customFormat="1" ht="13.5" customHeight="1">
      <c r="A48" s="30">
        <v>83</v>
      </c>
      <c r="B48" s="40" t="str">
        <f>VLOOKUP($A48,'PT ORGANISMOS'!$B$5:$H$1024,4,FALSE)</f>
        <v>eq.020</v>
      </c>
      <c r="C48" s="14" t="str">
        <f>VLOOKUP($A48,'PT ORGANISMOS'!$B$5:$H$1024,3,FALSE)</f>
        <v>Mixer hormigón 5 m3</v>
      </c>
      <c r="D48" s="15" t="str">
        <f>VLOOKUP($A48,'PT ORGANISMOS'!$B$5:$H$1024,7,FALSE)</f>
        <v>h</v>
      </c>
      <c r="E48" s="16">
        <v>7.74</v>
      </c>
      <c r="F48" s="24">
        <f>VLOOKUP($B48,IN_05_17!$B:$E,4,)</f>
        <v>1479.2755694165371</v>
      </c>
      <c r="G48" s="17">
        <f>F48*E48</f>
        <v>11449.592907283997</v>
      </c>
      <c r="H48" s="15"/>
    </row>
    <row r="51" spans="1:8" s="2" customFormat="1" ht="15.75">
      <c r="A51" s="50" t="s">
        <v>1588</v>
      </c>
      <c r="B51" s="42" t="s">
        <v>1593</v>
      </c>
      <c r="C51" s="11"/>
      <c r="D51" s="45" t="s">
        <v>1470</v>
      </c>
      <c r="E51" s="43" t="str">
        <f>A51</f>
        <v>0.39.05.F</v>
      </c>
      <c r="F51" s="45" t="s">
        <v>1477</v>
      </c>
      <c r="G51" s="44">
        <f>SUM(G53:G59)</f>
        <v>117697.48734590309</v>
      </c>
      <c r="H51" s="8" t="s">
        <v>3</v>
      </c>
    </row>
    <row r="52" spans="1:8" s="2" customFormat="1" ht="15">
      <c r="A52" s="28"/>
      <c r="B52" s="34" t="s">
        <v>1466</v>
      </c>
      <c r="C52" s="18"/>
      <c r="D52" s="19" t="s">
        <v>1471</v>
      </c>
      <c r="E52" s="19" t="s">
        <v>1467</v>
      </c>
      <c r="F52" s="20" t="s">
        <v>1468</v>
      </c>
      <c r="G52" s="20" t="s">
        <v>1469</v>
      </c>
      <c r="H52" s="18"/>
    </row>
    <row r="53" spans="1:8" s="2" customFormat="1" ht="13.5" customHeight="1">
      <c r="A53" s="29"/>
      <c r="B53" s="46" t="s">
        <v>1459</v>
      </c>
      <c r="C53" s="25"/>
      <c r="D53" s="41"/>
      <c r="E53" s="47"/>
      <c r="F53" s="48"/>
      <c r="G53" s="49"/>
      <c r="H53" s="41"/>
    </row>
    <row r="54" spans="1:8" s="2" customFormat="1" ht="13.5" customHeight="1">
      <c r="A54" s="27">
        <v>46</v>
      </c>
      <c r="B54" s="39" t="str">
        <f>VLOOKUP($A54,'PT ORGANISMOS'!$B$5:$H$1024,4,FALSE)</f>
        <v>ca.003</v>
      </c>
      <c r="C54" s="7" t="str">
        <f>VLOOKUP($A54,'PT ORGANISMOS'!$B$5:$H$1024,3,FALSE)</f>
        <v>Cerradura de seguridad Prive Art.200</v>
      </c>
      <c r="D54" s="8" t="str">
        <f>VLOOKUP($A54,'PT ORGANISMOS'!$B$5:$H$1024,7,FALSE)</f>
        <v>u</v>
      </c>
      <c r="E54" s="12">
        <v>17.32</v>
      </c>
      <c r="F54" s="22">
        <f>VLOOKUP($B54,IN_05_17!$B:$E,4,)</f>
        <v>284.92925723250846</v>
      </c>
      <c r="G54" s="13">
        <f>F54*E54</f>
        <v>4934.9747352670465</v>
      </c>
      <c r="H54" s="8"/>
    </row>
    <row r="55" spans="1:8" s="2" customFormat="1" ht="13.5" customHeight="1">
      <c r="A55" s="27">
        <v>47</v>
      </c>
      <c r="B55" s="39" t="str">
        <f>VLOOKUP($A55,'PT ORGANISMOS'!$B$5:$H$1024,4,FALSE)</f>
        <v>ca.008</v>
      </c>
      <c r="C55" s="7" t="str">
        <f>VLOOKUP($A55,'PT ORGANISMOS'!$B$5:$H$1024,3,FALSE)</f>
        <v>Puerta placa 0,70 x 2,00 Pino c/marco metalico</v>
      </c>
      <c r="D55" s="8" t="str">
        <f>VLOOKUP($A55,'PT ORGANISMOS'!$B$5:$H$1024,7,FALSE)</f>
        <v>u</v>
      </c>
      <c r="E55" s="12">
        <v>65.819999999999993</v>
      </c>
      <c r="F55" s="22">
        <f>VLOOKUP($B55,IN_05_17!$B:$E,4,)</f>
        <v>1345.0782030107437</v>
      </c>
      <c r="G55" s="13">
        <f>F55*E55</f>
        <v>88533.047322167142</v>
      </c>
      <c r="H55" s="8"/>
    </row>
    <row r="56" spans="1:8" s="2" customFormat="1" ht="13.5" customHeight="1">
      <c r="A56" s="27"/>
      <c r="B56" s="35" t="s">
        <v>1460</v>
      </c>
      <c r="C56" s="7"/>
      <c r="D56" s="8"/>
      <c r="E56" s="12"/>
      <c r="F56" s="21"/>
      <c r="G56" s="13"/>
      <c r="H56" s="8"/>
    </row>
    <row r="57" spans="1:8" s="2" customFormat="1" ht="13.5" customHeight="1">
      <c r="A57" s="27">
        <v>202</v>
      </c>
      <c r="B57" s="39" t="str">
        <f>VLOOKUP($A57,'PT ORGANISMOS'!$B$5:$H$1024,4,FALSE)</f>
        <v>mo.006</v>
      </c>
      <c r="C57" s="7" t="str">
        <f>VLOOKUP($A57,'PT ORGANISMOS'!$B$5:$H$1024,3,FALSE)</f>
        <v>Cuadrilla tipo UOCRA</v>
      </c>
      <c r="D57" s="8" t="str">
        <f>VLOOKUP($A57,'PT ORGANISMOS'!$B$5:$H$1024,7,FALSE)</f>
        <v>h</v>
      </c>
      <c r="E57" s="12">
        <v>167.62</v>
      </c>
      <c r="F57" s="22">
        <f>VLOOKUP($B57,IN_05_17!$B:$E,4,)</f>
        <v>125.92885000000004</v>
      </c>
      <c r="G57" s="13">
        <f>F57*E57</f>
        <v>21108.193837000006</v>
      </c>
      <c r="H57" s="8"/>
    </row>
    <row r="58" spans="1:8" s="2" customFormat="1" ht="13.5" customHeight="1">
      <c r="A58" s="27"/>
      <c r="B58" s="35" t="s">
        <v>1461</v>
      </c>
      <c r="C58" s="7"/>
      <c r="D58" s="8"/>
      <c r="E58" s="12"/>
      <c r="F58" s="22"/>
      <c r="G58" s="13"/>
      <c r="H58" s="8"/>
    </row>
    <row r="59" spans="1:8" s="2" customFormat="1" ht="13.5" customHeight="1">
      <c r="A59" s="30">
        <v>83</v>
      </c>
      <c r="B59" s="40" t="str">
        <f>VLOOKUP($A59,'PT ORGANISMOS'!$B$5:$H$1024,4,FALSE)</f>
        <v>eq.020</v>
      </c>
      <c r="C59" s="14" t="str">
        <f>VLOOKUP($A59,'PT ORGANISMOS'!$B$5:$H$1024,3,FALSE)</f>
        <v>Mixer hormigón 5 m3</v>
      </c>
      <c r="D59" s="15" t="str">
        <f>VLOOKUP($A59,'PT ORGANISMOS'!$B$5:$H$1024,7,FALSE)</f>
        <v>h</v>
      </c>
      <c r="E59" s="16">
        <v>2.11</v>
      </c>
      <c r="F59" s="24">
        <f>VLOOKUP($B59,IN_05_17!$B:$E,4,)</f>
        <v>1479.2755694165371</v>
      </c>
      <c r="G59" s="17">
        <f>F59*E59</f>
        <v>3121.2714514688932</v>
      </c>
      <c r="H59" s="15"/>
    </row>
  </sheetData>
  <mergeCells count="3">
    <mergeCell ref="B2:H2"/>
    <mergeCell ref="B3:H3"/>
    <mergeCell ref="B4:H4"/>
  </mergeCells>
  <pageMargins left="0.78740157480314965" right="0" top="0.74803149606299213" bottom="0.55118110236220474" header="0.31496062992125984" footer="0.31496062992125984"/>
  <pageSetup paperSize="9" orientation="portrait" r:id="rId1"/>
  <rowBreaks count="1" manualBreakCount="1">
    <brk id="40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/>
  </sheetPr>
  <dimension ref="A1:I148"/>
  <sheetViews>
    <sheetView topLeftCell="B1" workbookViewId="0">
      <selection activeCell="F1" sqref="F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0.5" customHeight="1"/>
    <row r="2" spans="1:9" s="1" customFormat="1" ht="33.75" customHeight="1">
      <c r="A2" s="26"/>
      <c r="B2" s="327" t="str">
        <f>'PT ORGANISMOS'!A2</f>
        <v>Precios de MAYO 2017</v>
      </c>
      <c r="C2" s="327"/>
      <c r="D2" s="327"/>
      <c r="E2" s="327"/>
      <c r="F2" s="327"/>
      <c r="G2" s="327"/>
      <c r="H2" s="327"/>
      <c r="I2" s="67"/>
    </row>
    <row r="3" spans="1:9" s="1" customFormat="1" ht="30" customHeight="1">
      <c r="A3" s="26"/>
      <c r="B3" s="326" t="s">
        <v>1465</v>
      </c>
      <c r="C3" s="326"/>
      <c r="D3" s="326"/>
      <c r="E3" s="326"/>
      <c r="F3" s="326"/>
      <c r="G3" s="326"/>
      <c r="H3" s="326"/>
      <c r="I3" s="67"/>
    </row>
    <row r="4" spans="1:9" s="1" customFormat="1" ht="26.25" customHeight="1">
      <c r="A4" s="26"/>
      <c r="B4" s="328" t="s">
        <v>1619</v>
      </c>
      <c r="C4" s="328"/>
      <c r="D4" s="328"/>
      <c r="E4" s="328"/>
      <c r="F4" s="328"/>
      <c r="G4" s="328"/>
      <c r="H4" s="328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8">
      <c r="A6" s="27"/>
      <c r="B6" s="329" t="s">
        <v>1618</v>
      </c>
      <c r="C6" s="329"/>
      <c r="D6" s="329"/>
      <c r="E6" s="329"/>
      <c r="F6" s="329"/>
      <c r="G6" s="329"/>
      <c r="H6" s="329"/>
    </row>
    <row r="7" spans="1:9" s="2" customFormat="1" ht="15" customHeight="1">
      <c r="A7" s="27"/>
      <c r="B7" s="77"/>
      <c r="C7" s="77"/>
      <c r="D7" s="77"/>
      <c r="E7" s="77"/>
      <c r="F7" s="77"/>
      <c r="G7" s="77"/>
      <c r="H7" s="77"/>
    </row>
    <row r="8" spans="1:9" s="2" customFormat="1" ht="15.75">
      <c r="A8" s="50" t="s">
        <v>1594</v>
      </c>
      <c r="B8" s="42" t="s">
        <v>1607</v>
      </c>
      <c r="C8" s="11"/>
      <c r="D8" s="45" t="s">
        <v>1470</v>
      </c>
      <c r="E8" s="43" t="str">
        <f>A8</f>
        <v>0.48.00.F</v>
      </c>
      <c r="F8" s="45" t="s">
        <v>1477</v>
      </c>
      <c r="G8" s="44">
        <f>SUM(G10:G17)</f>
        <v>4546.0667757704323</v>
      </c>
      <c r="H8" s="8" t="s">
        <v>0</v>
      </c>
    </row>
    <row r="9" spans="1:9" s="2" customFormat="1" ht="15">
      <c r="A9" s="28"/>
      <c r="B9" s="34" t="s">
        <v>1466</v>
      </c>
      <c r="C9" s="18"/>
      <c r="D9" s="19" t="s">
        <v>1471</v>
      </c>
      <c r="E9" s="19" t="s">
        <v>1467</v>
      </c>
      <c r="F9" s="20" t="s">
        <v>1468</v>
      </c>
      <c r="G9" s="20" t="s">
        <v>1469</v>
      </c>
      <c r="H9" s="18"/>
    </row>
    <row r="10" spans="1:9" s="2" customFormat="1" ht="13.5" customHeight="1">
      <c r="A10" s="29"/>
      <c r="B10" s="46" t="s">
        <v>1459</v>
      </c>
      <c r="C10" s="25"/>
      <c r="D10" s="41"/>
      <c r="E10" s="47"/>
      <c r="F10" s="48"/>
      <c r="G10" s="49"/>
      <c r="H10" s="41"/>
    </row>
    <row r="11" spans="1:9" s="2" customFormat="1" ht="13.5" customHeight="1">
      <c r="A11" s="27">
        <v>315</v>
      </c>
      <c r="B11" s="39" t="str">
        <f>VLOOKUP($A11,'PT ORGANISMOS'!$B$5:$H$1024,4,FALSE)</f>
        <v>sa.223</v>
      </c>
      <c r="C11" s="7" t="str">
        <f>VLOOKUP($A11,'PT ORGANISMOS'!$B$5:$H$1024,3,FALSE)</f>
        <v>Medidor de agua</v>
      </c>
      <c r="D11" s="8" t="str">
        <f>VLOOKUP($A11,'PT ORGANISMOS'!$B$5:$H$1024,7,FALSE)</f>
        <v>u</v>
      </c>
      <c r="E11" s="12">
        <v>1</v>
      </c>
      <c r="F11" s="22">
        <f>VLOOKUP($B11,IN_05_17!$B:$E,4,)</f>
        <v>1163.0923246557661</v>
      </c>
      <c r="G11" s="13">
        <f>F11*E11</f>
        <v>1163.0923246557661</v>
      </c>
      <c r="H11" s="8"/>
    </row>
    <row r="12" spans="1:9" s="2" customFormat="1" ht="13.5" customHeight="1">
      <c r="A12" s="27">
        <v>312</v>
      </c>
      <c r="B12" s="39" t="str">
        <f>VLOOKUP($A12,'PT ORGANISMOS'!$B$5:$H$1024,4,FALSE)</f>
        <v>sa.205</v>
      </c>
      <c r="C12" s="7" t="str">
        <f>VLOOKUP($A12,'PT ORGANISMOS'!$B$5:$H$1024,3,FALSE)</f>
        <v>Kit medidor agua aprob. ASSA</v>
      </c>
      <c r="D12" s="8" t="str">
        <f>VLOOKUP($A12,'PT ORGANISMOS'!$B$5:$H$1024,7,FALSE)</f>
        <v>u</v>
      </c>
      <c r="E12" s="12">
        <v>1.55</v>
      </c>
      <c r="F12" s="22">
        <f>VLOOKUP($B12,IN_05_17!$B:$E,4,)</f>
        <v>715.87836302521032</v>
      </c>
      <c r="G12" s="13">
        <f>F12*E12</f>
        <v>1109.611462689076</v>
      </c>
      <c r="H12" s="8"/>
    </row>
    <row r="13" spans="1:9" s="2" customFormat="1" ht="13.5" customHeight="1">
      <c r="A13" s="27">
        <v>313</v>
      </c>
      <c r="B13" s="39" t="str">
        <f>VLOOKUP($A13,'PT ORGANISMOS'!$B$5:$H$1024,4,FALSE)</f>
        <v>sa.210</v>
      </c>
      <c r="C13" s="7" t="str">
        <f>VLOOKUP($A13,'PT ORGANISMOS'!$B$5:$H$1024,3,FALSE)</f>
        <v>Gabinete p/medidor agua aprobado ASSA</v>
      </c>
      <c r="D13" s="8" t="str">
        <f>VLOOKUP($A13,'PT ORGANISMOS'!$B$5:$H$1024,7,FALSE)</f>
        <v>u</v>
      </c>
      <c r="E13" s="12">
        <v>1</v>
      </c>
      <c r="F13" s="22">
        <f>VLOOKUP($B13,IN_05_17!$B:$E,4,)</f>
        <v>416.55128504938028</v>
      </c>
      <c r="G13" s="13">
        <f>F13*E13</f>
        <v>416.55128504938028</v>
      </c>
      <c r="H13" s="8"/>
    </row>
    <row r="14" spans="1:9" s="2" customFormat="1" ht="13.5" customHeight="1">
      <c r="A14" s="27"/>
      <c r="B14" s="35" t="s">
        <v>1460</v>
      </c>
      <c r="C14" s="7"/>
      <c r="D14" s="8"/>
      <c r="E14" s="12"/>
      <c r="F14" s="22"/>
      <c r="G14" s="13"/>
      <c r="H14" s="8"/>
    </row>
    <row r="15" spans="1:9" s="2" customFormat="1" ht="13.5" customHeight="1">
      <c r="A15" s="27">
        <v>203</v>
      </c>
      <c r="B15" s="39" t="str">
        <f>VLOOKUP($A15,'PT ORGANISMOS'!$B$5:$H$1024,4,FALSE)</f>
        <v>mo.007</v>
      </c>
      <c r="C15" s="7" t="str">
        <f>VLOOKUP($A15,'PT ORGANISMOS'!$B$5:$H$1024,3,FALSE)</f>
        <v>Cuadrilla tipo U.G.A.T.S.</v>
      </c>
      <c r="D15" s="8" t="str">
        <f>VLOOKUP($A15,'PT ORGANISMOS'!$B$5:$H$1024,7,FALSE)</f>
        <v>h</v>
      </c>
      <c r="E15" s="12">
        <v>12</v>
      </c>
      <c r="F15" s="22">
        <f>VLOOKUP($B15,IN_05_17!$B:$E,4,)</f>
        <v>146.20929399999994</v>
      </c>
      <c r="G15" s="13">
        <f>F15*E15</f>
        <v>1754.5115279999993</v>
      </c>
      <c r="H15" s="8"/>
    </row>
    <row r="16" spans="1:9" s="2" customFormat="1" ht="13.5" customHeight="1">
      <c r="A16" s="27"/>
      <c r="B16" s="35" t="s">
        <v>1461</v>
      </c>
      <c r="C16" s="7"/>
      <c r="D16" s="8"/>
      <c r="E16" s="12"/>
      <c r="F16" s="22"/>
      <c r="G16" s="13"/>
      <c r="H16" s="8"/>
    </row>
    <row r="17" spans="1:8" s="2" customFormat="1" ht="13.5" customHeight="1">
      <c r="A17" s="30">
        <v>75</v>
      </c>
      <c r="B17" s="40" t="str">
        <f>VLOOKUP($A17,'PT ORGANISMOS'!$B$5:$H$1024,4,FALSE)</f>
        <v>eq.012</v>
      </c>
      <c r="C17" s="14" t="str">
        <f>VLOOKUP($A17,'PT ORGANISMOS'!$B$5:$H$1024,3,FALSE)</f>
        <v>Camión volcador 140 H.P.</v>
      </c>
      <c r="D17" s="15" t="str">
        <f>VLOOKUP($A17,'PT ORGANISMOS'!$B$5:$H$1024,7,FALSE)</f>
        <v>h</v>
      </c>
      <c r="E17" s="16">
        <v>0.1</v>
      </c>
      <c r="F17" s="24">
        <f>VLOOKUP($B17,IN_05_17!$B:$E,4,)</f>
        <v>1023.0017537621103</v>
      </c>
      <c r="G17" s="17">
        <f>F17*E17</f>
        <v>102.30017537621103</v>
      </c>
      <c r="H17" s="15"/>
    </row>
    <row r="20" spans="1:8" s="2" customFormat="1" ht="15.75">
      <c r="A20" s="50" t="s">
        <v>1595</v>
      </c>
      <c r="B20" s="42" t="s">
        <v>1608</v>
      </c>
      <c r="C20" s="11"/>
      <c r="D20" s="45" t="s">
        <v>1470</v>
      </c>
      <c r="E20" s="43" t="str">
        <f>A20</f>
        <v>0.48.01.F</v>
      </c>
      <c r="F20" s="45" t="s">
        <v>1477</v>
      </c>
      <c r="G20" s="44">
        <f>SUM(G22:G31)</f>
        <v>10908.693771933042</v>
      </c>
      <c r="H20" s="8" t="s">
        <v>0</v>
      </c>
    </row>
    <row r="21" spans="1:8" s="2" customFormat="1" ht="15">
      <c r="A21" s="28"/>
      <c r="B21" s="34" t="s">
        <v>1466</v>
      </c>
      <c r="C21" s="18"/>
      <c r="D21" s="19" t="s">
        <v>1471</v>
      </c>
      <c r="E21" s="19" t="s">
        <v>1467</v>
      </c>
      <c r="F21" s="20" t="s">
        <v>1468</v>
      </c>
      <c r="G21" s="20" t="s">
        <v>1469</v>
      </c>
      <c r="H21" s="18"/>
    </row>
    <row r="22" spans="1:8" s="2" customFormat="1" ht="13.5" customHeight="1">
      <c r="A22" s="29"/>
      <c r="B22" s="46" t="s">
        <v>1459</v>
      </c>
      <c r="C22" s="25"/>
      <c r="D22" s="41"/>
      <c r="E22" s="47"/>
      <c r="F22" s="48"/>
      <c r="G22" s="49"/>
      <c r="H22" s="41"/>
    </row>
    <row r="23" spans="1:8" s="2" customFormat="1" ht="13.5" customHeight="1">
      <c r="A23" s="27">
        <v>307</v>
      </c>
      <c r="B23" s="39" t="str">
        <f>VLOOKUP($A23,'PT ORGANISMOS'!$B$5:$H$1024,4,FALSE)</f>
        <v>sa.108</v>
      </c>
      <c r="C23" s="7" t="str">
        <f>VLOOKUP($A23,'PT ORGANISMOS'!$B$5:$H$1024,3,FALSE)</f>
        <v>Codo IPS 19 mm</v>
      </c>
      <c r="D23" s="8" t="str">
        <f>VLOOKUP($A23,'PT ORGANISMOS'!$B$5:$H$1024,7,FALSE)</f>
        <v>u</v>
      </c>
      <c r="E23" s="12">
        <v>45</v>
      </c>
      <c r="F23" s="22">
        <f>VLOOKUP($B23,IN_05_17!$B:$E,4,)</f>
        <v>6.7787922678423351</v>
      </c>
      <c r="G23" s="13">
        <f>F23*E23</f>
        <v>305.0456520529051</v>
      </c>
      <c r="H23" s="8"/>
    </row>
    <row r="24" spans="1:8" s="2" customFormat="1" ht="13.5" customHeight="1">
      <c r="A24" s="27">
        <v>304</v>
      </c>
      <c r="B24" s="39" t="str">
        <f>VLOOKUP($A24,'PT ORGANISMOS'!$B$5:$H$1024,4,FALSE)</f>
        <v>sa.071</v>
      </c>
      <c r="C24" s="7" t="str">
        <f>VLOOKUP($A24,'PT ORGANISMOS'!$B$5:$H$1024,3,FALSE)</f>
        <v>Caño H-3 tricapa 19 mm</v>
      </c>
      <c r="D24" s="8" t="str">
        <f>VLOOKUP($A24,'PT ORGANISMOS'!$B$5:$H$1024,7,FALSE)</f>
        <v>m</v>
      </c>
      <c r="E24" s="12">
        <v>46.5</v>
      </c>
      <c r="F24" s="22">
        <f>VLOOKUP($B24,IN_05_17!$B:$E,4,)</f>
        <v>31.771360830083122</v>
      </c>
      <c r="G24" s="13">
        <f>F24*E24</f>
        <v>1477.3682785988651</v>
      </c>
      <c r="H24" s="8"/>
    </row>
    <row r="25" spans="1:8" s="2" customFormat="1" ht="13.5" customHeight="1">
      <c r="A25" s="27">
        <v>317</v>
      </c>
      <c r="B25" s="39" t="str">
        <f>VLOOKUP($A25,'PT ORGANISMOS'!$B$5:$H$1024,4,FALSE)</f>
        <v>sa.244</v>
      </c>
      <c r="C25" s="7" t="str">
        <f>VLOOKUP($A25,'PT ORGANISMOS'!$B$5:$H$1024,3,FALSE)</f>
        <v>Llave de paso de bronce 0.019</v>
      </c>
      <c r="D25" s="8" t="str">
        <f>VLOOKUP($A25,'PT ORGANISMOS'!$B$5:$H$1024,7,FALSE)</f>
        <v>u</v>
      </c>
      <c r="E25" s="12">
        <v>6</v>
      </c>
      <c r="F25" s="22">
        <f>VLOOKUP($B25,IN_05_17!$B:$E,4,)</f>
        <v>174.69954124067368</v>
      </c>
      <c r="G25" s="13">
        <f>F25*E25</f>
        <v>1048.1972474440422</v>
      </c>
      <c r="H25" s="8"/>
    </row>
    <row r="26" spans="1:8" s="2" customFormat="1" ht="13.5" customHeight="1">
      <c r="A26" s="27">
        <v>599</v>
      </c>
      <c r="B26" s="39" t="str">
        <f>VLOOKUP($A26,'PT ORGANISMOS'!$B$5:$H$1024,4,FALSE)</f>
        <v>sa.285</v>
      </c>
      <c r="C26" s="7" t="str">
        <f>VLOOKUP($A26,'PT ORGANISMOS'!$B$5:$H$1024,3,FALSE)</f>
        <v>tanque de reserva 600 lts. PVC tricapa</v>
      </c>
      <c r="D26" s="8" t="str">
        <f>VLOOKUP($A26,'PT ORGANISMOS'!$B$5:$H$1024,7,FALSE)</f>
        <v>u</v>
      </c>
      <c r="E26" s="12">
        <v>1</v>
      </c>
      <c r="F26" s="22">
        <f>VLOOKUP($B26,IN_05_17!$B:$E,4,)</f>
        <v>2761.1520691023434</v>
      </c>
      <c r="G26" s="13">
        <f>F26*E26</f>
        <v>2761.1520691023434</v>
      </c>
      <c r="H26" s="8"/>
    </row>
    <row r="27" spans="1:8" s="2" customFormat="1" ht="13.5" customHeight="1">
      <c r="A27" s="27">
        <v>311</v>
      </c>
      <c r="B27" s="39" t="str">
        <f>VLOOKUP($A27,'PT ORGANISMOS'!$B$5:$H$1024,4,FALSE)</f>
        <v>sa.200</v>
      </c>
      <c r="C27" s="7" t="str">
        <f>VLOOKUP($A27,'PT ORGANISMOS'!$B$5:$H$1024,3,FALSE)</f>
        <v>Tee IPS 19 mm</v>
      </c>
      <c r="D27" s="8" t="str">
        <f>VLOOKUP($A27,'PT ORGANISMOS'!$B$5:$H$1024,7,FALSE)</f>
        <v>u</v>
      </c>
      <c r="E27" s="12">
        <v>30</v>
      </c>
      <c r="F27" s="22">
        <f>VLOOKUP($B27,IN_05_17!$B:$E,4,)</f>
        <v>14.454425532748854</v>
      </c>
      <c r="G27" s="13">
        <f>F27*E27</f>
        <v>433.63276598246563</v>
      </c>
      <c r="H27" s="8"/>
    </row>
    <row r="28" spans="1:8" s="2" customFormat="1" ht="13.5" customHeight="1">
      <c r="A28" s="27"/>
      <c r="B28" s="35" t="s">
        <v>1460</v>
      </c>
      <c r="C28" s="7"/>
      <c r="D28" s="8"/>
      <c r="E28" s="12"/>
      <c r="F28" s="22"/>
      <c r="G28" s="13"/>
      <c r="H28" s="8"/>
    </row>
    <row r="29" spans="1:8" s="2" customFormat="1" ht="13.5" customHeight="1">
      <c r="A29" s="27">
        <v>203</v>
      </c>
      <c r="B29" s="39" t="str">
        <f>VLOOKUP($A29,'PT ORGANISMOS'!$B$5:$H$1024,4,FALSE)</f>
        <v>mo.007</v>
      </c>
      <c r="C29" s="7" t="str">
        <f>VLOOKUP($A29,'PT ORGANISMOS'!$B$5:$H$1024,3,FALSE)</f>
        <v>Cuadrilla tipo U.G.A.T.S.</v>
      </c>
      <c r="D29" s="8" t="str">
        <f>VLOOKUP($A29,'PT ORGANISMOS'!$B$5:$H$1024,7,FALSE)</f>
        <v>h</v>
      </c>
      <c r="E29" s="12">
        <v>32</v>
      </c>
      <c r="F29" s="22">
        <f>VLOOKUP($B29,IN_05_17!$B:$E,4,)</f>
        <v>146.20929399999994</v>
      </c>
      <c r="G29" s="13">
        <f>F29*E29</f>
        <v>4678.6974079999982</v>
      </c>
      <c r="H29" s="8"/>
    </row>
    <row r="30" spans="1:8" s="2" customFormat="1" ht="13.5" customHeight="1">
      <c r="A30" s="27"/>
      <c r="B30" s="35" t="s">
        <v>1461</v>
      </c>
      <c r="C30" s="7"/>
      <c r="D30" s="8"/>
      <c r="E30" s="12"/>
      <c r="F30" s="22"/>
      <c r="G30" s="13"/>
      <c r="H30" s="8"/>
    </row>
    <row r="31" spans="1:8" s="2" customFormat="1" ht="13.5" customHeight="1">
      <c r="A31" s="30">
        <v>75</v>
      </c>
      <c r="B31" s="40" t="str">
        <f>VLOOKUP($A31,'PT ORGANISMOS'!$B$5:$H$1024,4,FALSE)</f>
        <v>eq.012</v>
      </c>
      <c r="C31" s="14" t="str">
        <f>VLOOKUP($A31,'PT ORGANISMOS'!$B$5:$H$1024,3,FALSE)</f>
        <v>Camión volcador 140 H.P.</v>
      </c>
      <c r="D31" s="15" t="str">
        <f>VLOOKUP($A31,'PT ORGANISMOS'!$B$5:$H$1024,7,FALSE)</f>
        <v>h</v>
      </c>
      <c r="E31" s="16">
        <v>0.2</v>
      </c>
      <c r="F31" s="24">
        <f>VLOOKUP($B31,IN_05_17!$B:$E,4,)</f>
        <v>1023.0017537621103</v>
      </c>
      <c r="G31" s="17">
        <f>F31*E31</f>
        <v>204.60035075242206</v>
      </c>
      <c r="H31" s="15"/>
    </row>
    <row r="34" spans="1:8" s="2" customFormat="1" ht="15.75">
      <c r="A34" s="50" t="s">
        <v>1596</v>
      </c>
      <c r="B34" s="42" t="s">
        <v>1609</v>
      </c>
      <c r="C34" s="11"/>
      <c r="D34" s="45" t="s">
        <v>1470</v>
      </c>
      <c r="E34" s="43" t="str">
        <f>A34</f>
        <v>0.48.02.F</v>
      </c>
      <c r="F34" s="45" t="s">
        <v>1477</v>
      </c>
      <c r="G34" s="44">
        <f>SUM(G36:G48)</f>
        <v>15454.760547703474</v>
      </c>
      <c r="H34" s="8" t="s">
        <v>0</v>
      </c>
    </row>
    <row r="35" spans="1:8" s="2" customFormat="1" ht="15">
      <c r="A35" s="28"/>
      <c r="B35" s="34" t="s">
        <v>1466</v>
      </c>
      <c r="C35" s="18"/>
      <c r="D35" s="19" t="s">
        <v>1471</v>
      </c>
      <c r="E35" s="19" t="s">
        <v>1467</v>
      </c>
      <c r="F35" s="20" t="s">
        <v>1468</v>
      </c>
      <c r="G35" s="20" t="s">
        <v>1469</v>
      </c>
      <c r="H35" s="18"/>
    </row>
    <row r="36" spans="1:8" s="2" customFormat="1" ht="13.5" customHeight="1">
      <c r="A36" s="29"/>
      <c r="B36" s="46" t="s">
        <v>1459</v>
      </c>
      <c r="C36" s="25"/>
      <c r="D36" s="41"/>
      <c r="E36" s="47"/>
      <c r="F36" s="48"/>
      <c r="G36" s="49"/>
      <c r="H36" s="41"/>
    </row>
    <row r="37" spans="1:8" s="2" customFormat="1" ht="13.5" customHeight="1">
      <c r="A37" s="27">
        <v>307</v>
      </c>
      <c r="B37" s="39" t="str">
        <f>VLOOKUP($A37,'PT ORGANISMOS'!$B$5:$H$1024,4,FALSE)</f>
        <v>sa.108</v>
      </c>
      <c r="C37" s="7" t="str">
        <f>VLOOKUP($A37,'PT ORGANISMOS'!$B$5:$H$1024,3,FALSE)</f>
        <v>Codo IPS 19 mm</v>
      </c>
      <c r="D37" s="8" t="str">
        <f>VLOOKUP($A37,'PT ORGANISMOS'!$B$5:$H$1024,7,FALSE)</f>
        <v>u</v>
      </c>
      <c r="E37" s="12">
        <v>45</v>
      </c>
      <c r="F37" s="22">
        <f>VLOOKUP($B37,IN_05_17!$B:$E,4,)</f>
        <v>6.7787922678423351</v>
      </c>
      <c r="G37" s="13">
        <f t="shared" ref="G37:G44" si="0">F37*E37</f>
        <v>305.0456520529051</v>
      </c>
      <c r="H37" s="8"/>
    </row>
    <row r="38" spans="1:8" s="2" customFormat="1" ht="13.5" customHeight="1">
      <c r="A38" s="27">
        <v>304</v>
      </c>
      <c r="B38" s="39" t="str">
        <f>VLOOKUP($A38,'PT ORGANISMOS'!$B$5:$H$1024,4,FALSE)</f>
        <v>sa.071</v>
      </c>
      <c r="C38" s="7" t="str">
        <f>VLOOKUP($A38,'PT ORGANISMOS'!$B$5:$H$1024,3,FALSE)</f>
        <v>Caño H-3 tricapa 19 mm</v>
      </c>
      <c r="D38" s="8" t="str">
        <f>VLOOKUP($A38,'PT ORGANISMOS'!$B$5:$H$1024,7,FALSE)</f>
        <v>m</v>
      </c>
      <c r="E38" s="12">
        <v>46.5</v>
      </c>
      <c r="F38" s="22">
        <f>VLOOKUP($B38,IN_05_17!$B:$E,4,)</f>
        <v>31.771360830083122</v>
      </c>
      <c r="G38" s="13">
        <f t="shared" si="0"/>
        <v>1477.3682785988651</v>
      </c>
      <c r="H38" s="8"/>
    </row>
    <row r="39" spans="1:8" s="2" customFormat="1" ht="13.5" customHeight="1">
      <c r="A39" s="27">
        <v>317</v>
      </c>
      <c r="B39" s="39" t="str">
        <f>VLOOKUP($A39,'PT ORGANISMOS'!$B$5:$H$1024,4,FALSE)</f>
        <v>sa.244</v>
      </c>
      <c r="C39" s="7" t="str">
        <f>VLOOKUP($A39,'PT ORGANISMOS'!$B$5:$H$1024,3,FALSE)</f>
        <v>Llave de paso de bronce 0.019</v>
      </c>
      <c r="D39" s="8" t="str">
        <f>VLOOKUP($A39,'PT ORGANISMOS'!$B$5:$H$1024,7,FALSE)</f>
        <v>u</v>
      </c>
      <c r="E39" s="12">
        <v>6</v>
      </c>
      <c r="F39" s="22">
        <f>VLOOKUP($B39,IN_05_17!$B:$E,4,)</f>
        <v>174.69954124067368</v>
      </c>
      <c r="G39" s="13">
        <f t="shared" si="0"/>
        <v>1048.1972474440422</v>
      </c>
      <c r="H39" s="8"/>
    </row>
    <row r="40" spans="1:8" s="2" customFormat="1" ht="13.5" customHeight="1">
      <c r="A40" s="27">
        <v>599</v>
      </c>
      <c r="B40" s="39" t="str">
        <f>VLOOKUP($A40,'PT ORGANISMOS'!$B$5:$H$1024,4,FALSE)</f>
        <v>sa.285</v>
      </c>
      <c r="C40" s="7" t="str">
        <f>VLOOKUP($A40,'PT ORGANISMOS'!$B$5:$H$1024,3,FALSE)</f>
        <v>tanque de reserva 600 lts. PVC tricapa</v>
      </c>
      <c r="D40" s="8" t="str">
        <f>VLOOKUP($A40,'PT ORGANISMOS'!$B$5:$H$1024,7,FALSE)</f>
        <v>u</v>
      </c>
      <c r="E40" s="12">
        <v>1</v>
      </c>
      <c r="F40" s="22">
        <f>VLOOKUP($B40,IN_05_17!$B:$E,4,)</f>
        <v>2761.1520691023434</v>
      </c>
      <c r="G40" s="13">
        <f t="shared" si="0"/>
        <v>2761.1520691023434</v>
      </c>
      <c r="H40" s="8"/>
    </row>
    <row r="41" spans="1:8" s="2" customFormat="1" ht="13.5" customHeight="1">
      <c r="A41" s="27">
        <v>311</v>
      </c>
      <c r="B41" s="39" t="str">
        <f>VLOOKUP($A41,'PT ORGANISMOS'!$B$5:$H$1024,4,FALSE)</f>
        <v>sa.200</v>
      </c>
      <c r="C41" s="7" t="str">
        <f>VLOOKUP($A41,'PT ORGANISMOS'!$B$5:$H$1024,3,FALSE)</f>
        <v>Tee IPS 19 mm</v>
      </c>
      <c r="D41" s="8" t="str">
        <f>VLOOKUP($A41,'PT ORGANISMOS'!$B$5:$H$1024,7,FALSE)</f>
        <v>u</v>
      </c>
      <c r="E41" s="12">
        <v>30</v>
      </c>
      <c r="F41" s="22">
        <f>VLOOKUP($B41,IN_05_17!$B:$E,4,)</f>
        <v>14.454425532748854</v>
      </c>
      <c r="G41" s="13">
        <f t="shared" si="0"/>
        <v>433.63276598246563</v>
      </c>
      <c r="H41" s="8"/>
    </row>
    <row r="42" spans="1:8" s="2" customFormat="1" ht="13.5" customHeight="1">
      <c r="A42" s="27">
        <v>312</v>
      </c>
      <c r="B42" s="39" t="str">
        <f>VLOOKUP($A42,'PT ORGANISMOS'!$B$5:$H$1024,4,FALSE)</f>
        <v>sa.205</v>
      </c>
      <c r="C42" s="7" t="str">
        <f>VLOOKUP($A42,'PT ORGANISMOS'!$B$5:$H$1024,3,FALSE)</f>
        <v>Kit medidor agua aprob. ASSA</v>
      </c>
      <c r="D42" s="8" t="str">
        <f>VLOOKUP($A42,'PT ORGANISMOS'!$B$5:$H$1024,7,FALSE)</f>
        <v>u</v>
      </c>
      <c r="E42" s="12">
        <v>1.55</v>
      </c>
      <c r="F42" s="22">
        <f>VLOOKUP($B42,IN_05_17!$B:$E,4,)</f>
        <v>715.87836302521032</v>
      </c>
      <c r="G42" s="13">
        <f t="shared" si="0"/>
        <v>1109.611462689076</v>
      </c>
      <c r="H42" s="8"/>
    </row>
    <row r="43" spans="1:8" s="2" customFormat="1" ht="13.5" customHeight="1">
      <c r="A43" s="27">
        <v>313</v>
      </c>
      <c r="B43" s="39" t="str">
        <f>VLOOKUP($A43,'PT ORGANISMOS'!$B$5:$H$1024,4,FALSE)</f>
        <v>sa.210</v>
      </c>
      <c r="C43" s="7" t="str">
        <f>VLOOKUP($A43,'PT ORGANISMOS'!$B$5:$H$1024,3,FALSE)</f>
        <v>Gabinete p/medidor agua aprobado ASSA</v>
      </c>
      <c r="D43" s="8" t="str">
        <f>VLOOKUP($A43,'PT ORGANISMOS'!$B$5:$H$1024,7,FALSE)</f>
        <v>u</v>
      </c>
      <c r="E43" s="12">
        <v>1</v>
      </c>
      <c r="F43" s="22">
        <f>VLOOKUP($B43,IN_05_17!$B:$E,4,)</f>
        <v>416.55128504938028</v>
      </c>
      <c r="G43" s="13">
        <f t="shared" si="0"/>
        <v>416.55128504938028</v>
      </c>
      <c r="H43" s="8"/>
    </row>
    <row r="44" spans="1:8" s="2" customFormat="1" ht="13.5" customHeight="1">
      <c r="A44" s="27">
        <v>315</v>
      </c>
      <c r="B44" s="39" t="str">
        <f>VLOOKUP($A44,'PT ORGANISMOS'!$B$5:$H$1024,4,FALSE)</f>
        <v>sa.223</v>
      </c>
      <c r="C44" s="7" t="str">
        <f>VLOOKUP($A44,'PT ORGANISMOS'!$B$5:$H$1024,3,FALSE)</f>
        <v>Medidor de agua</v>
      </c>
      <c r="D44" s="8" t="str">
        <f>VLOOKUP($A44,'PT ORGANISMOS'!$B$5:$H$1024,7,FALSE)</f>
        <v>u</v>
      </c>
      <c r="E44" s="12">
        <v>1</v>
      </c>
      <c r="F44" s="22">
        <f>VLOOKUP($B44,IN_05_17!$B:$E,4,)</f>
        <v>1163.0923246557661</v>
      </c>
      <c r="G44" s="13">
        <f t="shared" si="0"/>
        <v>1163.0923246557661</v>
      </c>
      <c r="H44" s="8"/>
    </row>
    <row r="45" spans="1:8" s="2" customFormat="1" ht="13.5" customHeight="1">
      <c r="A45" s="27"/>
      <c r="B45" s="35" t="s">
        <v>1460</v>
      </c>
      <c r="C45" s="7"/>
      <c r="D45" s="8"/>
      <c r="E45" s="12"/>
      <c r="F45" s="22"/>
      <c r="G45" s="13"/>
      <c r="H45" s="8"/>
    </row>
    <row r="46" spans="1:8" s="2" customFormat="1" ht="13.5" customHeight="1">
      <c r="A46" s="27">
        <v>203</v>
      </c>
      <c r="B46" s="39" t="str">
        <f>VLOOKUP($A46,'PT ORGANISMOS'!$B$5:$H$1024,4,FALSE)</f>
        <v>mo.007</v>
      </c>
      <c r="C46" s="7" t="str">
        <f>VLOOKUP($A46,'PT ORGANISMOS'!$B$5:$H$1024,3,FALSE)</f>
        <v>Cuadrilla tipo U.G.A.T.S.</v>
      </c>
      <c r="D46" s="8" t="str">
        <f>VLOOKUP($A46,'PT ORGANISMOS'!$B$5:$H$1024,7,FALSE)</f>
        <v>h</v>
      </c>
      <c r="E46" s="12">
        <v>44</v>
      </c>
      <c r="F46" s="22">
        <f>VLOOKUP($B46,IN_05_17!$B:$E,4,)</f>
        <v>146.20929399999994</v>
      </c>
      <c r="G46" s="13">
        <f>F46*E46</f>
        <v>6433.2089359999973</v>
      </c>
      <c r="H46" s="8"/>
    </row>
    <row r="47" spans="1:8" s="2" customFormat="1" ht="13.5" customHeight="1">
      <c r="A47" s="27"/>
      <c r="B47" s="35" t="s">
        <v>1461</v>
      </c>
      <c r="C47" s="7"/>
      <c r="D47" s="8"/>
      <c r="E47" s="12"/>
      <c r="F47" s="22"/>
      <c r="G47" s="13"/>
      <c r="H47" s="8"/>
    </row>
    <row r="48" spans="1:8" s="2" customFormat="1" ht="13.5" customHeight="1">
      <c r="A48" s="30">
        <v>75</v>
      </c>
      <c r="B48" s="40" t="str">
        <f>VLOOKUP($A48,'PT ORGANISMOS'!$B$5:$H$1024,4,FALSE)</f>
        <v>eq.012</v>
      </c>
      <c r="C48" s="14" t="str">
        <f>VLOOKUP($A48,'PT ORGANISMOS'!$B$5:$H$1024,3,FALSE)</f>
        <v>Camión volcador 140 H.P.</v>
      </c>
      <c r="D48" s="15" t="str">
        <f>VLOOKUP($A48,'PT ORGANISMOS'!$B$5:$H$1024,7,FALSE)</f>
        <v>h</v>
      </c>
      <c r="E48" s="16">
        <v>0.3</v>
      </c>
      <c r="F48" s="24">
        <f>VLOOKUP($B48,IN_05_17!$B:$E,4,)</f>
        <v>1023.0017537621103</v>
      </c>
      <c r="G48" s="17">
        <f>F48*E48</f>
        <v>306.90052612863309</v>
      </c>
      <c r="H48" s="15"/>
    </row>
    <row r="49" spans="1:8" s="2" customFormat="1" ht="15.75">
      <c r="A49" s="50" t="s">
        <v>1597</v>
      </c>
      <c r="B49" s="42" t="s">
        <v>1610</v>
      </c>
      <c r="C49" s="11"/>
      <c r="D49" s="45" t="s">
        <v>1470</v>
      </c>
      <c r="E49" s="43" t="str">
        <f>A49</f>
        <v>0.48.20.A</v>
      </c>
      <c r="F49" s="45" t="s">
        <v>1477</v>
      </c>
      <c r="G49" s="44">
        <f>SUM(G51:G61)</f>
        <v>42760.360890847689</v>
      </c>
      <c r="H49" s="8" t="s">
        <v>0</v>
      </c>
    </row>
    <row r="50" spans="1:8" s="2" customFormat="1" ht="15">
      <c r="A50" s="28"/>
      <c r="B50" s="34" t="s">
        <v>1466</v>
      </c>
      <c r="C50" s="18"/>
      <c r="D50" s="19" t="s">
        <v>1471</v>
      </c>
      <c r="E50" s="19" t="s">
        <v>1467</v>
      </c>
      <c r="F50" s="20" t="s">
        <v>1468</v>
      </c>
      <c r="G50" s="20" t="s">
        <v>1469</v>
      </c>
      <c r="H50" s="18"/>
    </row>
    <row r="51" spans="1:8" s="2" customFormat="1" ht="13.5" customHeight="1">
      <c r="A51" s="29"/>
      <c r="B51" s="46" t="s">
        <v>1459</v>
      </c>
      <c r="C51" s="25"/>
      <c r="D51" s="41"/>
      <c r="E51" s="47"/>
      <c r="F51" s="48"/>
      <c r="G51" s="49"/>
      <c r="H51" s="41"/>
    </row>
    <row r="52" spans="1:8" s="2" customFormat="1" ht="13.5" customHeight="1">
      <c r="A52" s="27">
        <v>317</v>
      </c>
      <c r="B52" s="39" t="str">
        <f>VLOOKUP($A52,'PT ORGANISMOS'!$B$5:$H$1024,4,FALSE)</f>
        <v>sa.244</v>
      </c>
      <c r="C52" s="7" t="str">
        <f>VLOOKUP($A52,'PT ORGANISMOS'!$B$5:$H$1024,3,FALSE)</f>
        <v>Llave de paso de bronce 0.019</v>
      </c>
      <c r="D52" s="8" t="str">
        <f>VLOOKUP($A52,'PT ORGANISMOS'!$B$5:$H$1024,7,FALSE)</f>
        <v>u</v>
      </c>
      <c r="E52" s="32">
        <v>18.492999999999999</v>
      </c>
      <c r="F52" s="22">
        <f>VLOOKUP($B52,IN_05_17!$B:$E,4,)</f>
        <v>174.69954124067368</v>
      </c>
      <c r="G52" s="13">
        <f t="shared" ref="G52:G57" si="1">F52*E52</f>
        <v>3230.7186161637783</v>
      </c>
      <c r="H52" s="8"/>
    </row>
    <row r="53" spans="1:8" s="2" customFormat="1" ht="13.5" customHeight="1">
      <c r="A53" s="27">
        <v>307</v>
      </c>
      <c r="B53" s="39" t="str">
        <f>VLOOKUP($A53,'PT ORGANISMOS'!$B$5:$H$1024,4,FALSE)</f>
        <v>sa.108</v>
      </c>
      <c r="C53" s="7" t="str">
        <f>VLOOKUP($A53,'PT ORGANISMOS'!$B$5:$H$1024,3,FALSE)</f>
        <v>Codo IPS 19 mm</v>
      </c>
      <c r="D53" s="8" t="str">
        <f>VLOOKUP($A53,'PT ORGANISMOS'!$B$5:$H$1024,7,FALSE)</f>
        <v>u</v>
      </c>
      <c r="E53" s="32">
        <v>191.596</v>
      </c>
      <c r="F53" s="22">
        <f>VLOOKUP($B53,IN_05_17!$B:$E,4,)</f>
        <v>6.7787922678423351</v>
      </c>
      <c r="G53" s="13">
        <f t="shared" si="1"/>
        <v>1298.78948334952</v>
      </c>
      <c r="H53" s="8"/>
    </row>
    <row r="54" spans="1:8" s="2" customFormat="1" ht="13.5" customHeight="1">
      <c r="A54" s="27">
        <v>304</v>
      </c>
      <c r="B54" s="39" t="str">
        <f>VLOOKUP($A54,'PT ORGANISMOS'!$B$5:$H$1024,4,FALSE)</f>
        <v>sa.071</v>
      </c>
      <c r="C54" s="7" t="str">
        <f>VLOOKUP($A54,'PT ORGANISMOS'!$B$5:$H$1024,3,FALSE)</f>
        <v>Caño H-3 tricapa 19 mm</v>
      </c>
      <c r="D54" s="8" t="str">
        <f>VLOOKUP($A54,'PT ORGANISMOS'!$B$5:$H$1024,7,FALSE)</f>
        <v>m</v>
      </c>
      <c r="E54" s="32">
        <v>276.28699999999998</v>
      </c>
      <c r="F54" s="22">
        <f>VLOOKUP($B54,IN_05_17!$B:$E,4,)</f>
        <v>31.771360830083122</v>
      </c>
      <c r="G54" s="13">
        <f t="shared" si="1"/>
        <v>8778.013969661175</v>
      </c>
      <c r="H54" s="8"/>
    </row>
    <row r="55" spans="1:8" s="2" customFormat="1" ht="13.5" customHeight="1">
      <c r="A55" s="27">
        <v>323</v>
      </c>
      <c r="B55" s="39" t="str">
        <f>VLOOKUP($A55,'PT ORGANISMOS'!$B$5:$H$1024,4,FALSE)</f>
        <v>sa.310</v>
      </c>
      <c r="C55" s="7" t="str">
        <f>VLOOKUP($A55,'PT ORGANISMOS'!$B$5:$H$1024,3,FALSE)</f>
        <v>Válvula exclusa bronce 25 mm</v>
      </c>
      <c r="D55" s="8" t="str">
        <f>VLOOKUP($A55,'PT ORGANISMOS'!$B$5:$H$1024,7,FALSE)</f>
        <v>u</v>
      </c>
      <c r="E55" s="32">
        <v>24.968</v>
      </c>
      <c r="F55" s="22">
        <f>VLOOKUP($B55,IN_05_17!$B:$E,4,)</f>
        <v>173.23800186262042</v>
      </c>
      <c r="G55" s="13">
        <f t="shared" si="1"/>
        <v>4325.4064305059064</v>
      </c>
      <c r="H55" s="8"/>
    </row>
    <row r="56" spans="1:8" s="2" customFormat="1" ht="13.5" customHeight="1">
      <c r="A56" s="27">
        <v>314</v>
      </c>
      <c r="B56" s="39" t="str">
        <f>VLOOKUP($A56,'PT ORGANISMOS'!$B$5:$H$1024,4,FALSE)</f>
        <v>sa.220</v>
      </c>
      <c r="C56" s="7" t="str">
        <f>VLOOKUP($A56,'PT ORGANISMOS'!$B$5:$H$1024,3,FALSE)</f>
        <v>Caño H-3 tricapa 25 mm</v>
      </c>
      <c r="D56" s="8" t="str">
        <f>VLOOKUP($A56,'PT ORGANISMOS'!$B$5:$H$1024,7,FALSE)</f>
        <v>m</v>
      </c>
      <c r="E56" s="32">
        <v>20.826000000000001</v>
      </c>
      <c r="F56" s="22">
        <f>VLOOKUP($B56,IN_05_17!$B:$E,4,)</f>
        <v>61.344571560886536</v>
      </c>
      <c r="G56" s="13">
        <f t="shared" si="1"/>
        <v>1277.562047327023</v>
      </c>
      <c r="H56" s="8"/>
    </row>
    <row r="57" spans="1:8" s="2" customFormat="1" ht="13.5" customHeight="1">
      <c r="A57" s="27">
        <v>311</v>
      </c>
      <c r="B57" s="39" t="str">
        <f>VLOOKUP($A57,'PT ORGANISMOS'!$B$5:$H$1024,4,FALSE)</f>
        <v>sa.200</v>
      </c>
      <c r="C57" s="7" t="str">
        <f>VLOOKUP($A57,'PT ORGANISMOS'!$B$5:$H$1024,3,FALSE)</f>
        <v>Tee IPS 19 mm</v>
      </c>
      <c r="D57" s="8" t="str">
        <f>VLOOKUP($A57,'PT ORGANISMOS'!$B$5:$H$1024,7,FALSE)</f>
        <v>u</v>
      </c>
      <c r="E57" s="32">
        <v>130.50700000000001</v>
      </c>
      <c r="F57" s="22">
        <f>VLOOKUP($B57,IN_05_17!$B:$E,4,)</f>
        <v>14.454425532748854</v>
      </c>
      <c r="G57" s="13">
        <f t="shared" si="1"/>
        <v>1886.4037130024547</v>
      </c>
      <c r="H57" s="8"/>
    </row>
    <row r="58" spans="1:8" s="2" customFormat="1" ht="13.5" customHeight="1">
      <c r="A58" s="27"/>
      <c r="B58" s="35" t="s">
        <v>1460</v>
      </c>
      <c r="C58" s="7"/>
      <c r="D58" s="8"/>
      <c r="E58" s="12"/>
      <c r="F58" s="22"/>
      <c r="G58" s="13"/>
      <c r="H58" s="8"/>
    </row>
    <row r="59" spans="1:8" s="2" customFormat="1" ht="13.5" customHeight="1">
      <c r="A59" s="27">
        <v>203</v>
      </c>
      <c r="B59" s="39" t="str">
        <f>VLOOKUP($A59,'PT ORGANISMOS'!$B$5:$H$1024,4,FALSE)</f>
        <v>mo.007</v>
      </c>
      <c r="C59" s="7" t="str">
        <f>VLOOKUP($A59,'PT ORGANISMOS'!$B$5:$H$1024,3,FALSE)</f>
        <v>Cuadrilla tipo U.G.A.T.S.</v>
      </c>
      <c r="D59" s="8" t="str">
        <f>VLOOKUP($A59,'PT ORGANISMOS'!$B$5:$H$1024,7,FALSE)</f>
        <v>h</v>
      </c>
      <c r="E59" s="32">
        <v>144.39099999999999</v>
      </c>
      <c r="F59" s="22">
        <f>VLOOKUP($B59,IN_05_17!$B:$E,4,)</f>
        <v>146.20929399999994</v>
      </c>
      <c r="G59" s="13">
        <f>F59*E59</f>
        <v>21111.30616995399</v>
      </c>
      <c r="H59" s="8"/>
    </row>
    <row r="60" spans="1:8" s="2" customFormat="1" ht="13.5" customHeight="1">
      <c r="A60" s="27"/>
      <c r="B60" s="35" t="s">
        <v>1461</v>
      </c>
      <c r="C60" s="7"/>
      <c r="D60" s="8"/>
      <c r="E60" s="12"/>
      <c r="F60" s="22"/>
      <c r="G60" s="13"/>
      <c r="H60" s="8"/>
    </row>
    <row r="61" spans="1:8" s="2" customFormat="1" ht="13.5" customHeight="1">
      <c r="A61" s="30">
        <v>75</v>
      </c>
      <c r="B61" s="40" t="str">
        <f>VLOOKUP($A61,'PT ORGANISMOS'!$B$5:$H$1024,4,FALSE)</f>
        <v>eq.012</v>
      </c>
      <c r="C61" s="14" t="str">
        <f>VLOOKUP($A61,'PT ORGANISMOS'!$B$5:$H$1024,3,FALSE)</f>
        <v>Camión volcador 140 H.P.</v>
      </c>
      <c r="D61" s="15" t="str">
        <f>VLOOKUP($A61,'PT ORGANISMOS'!$B$5:$H$1024,7,FALSE)</f>
        <v>h</v>
      </c>
      <c r="E61" s="31">
        <v>0.83299999999999996</v>
      </c>
      <c r="F61" s="24">
        <f>VLOOKUP($B61,IN_05_17!$B:$E,4,)</f>
        <v>1023.0017537621103</v>
      </c>
      <c r="G61" s="17">
        <f>F61*E61</f>
        <v>852.1604608838378</v>
      </c>
      <c r="H61" s="15"/>
    </row>
    <row r="64" spans="1:8" s="2" customFormat="1" ht="18">
      <c r="A64" s="27"/>
      <c r="B64" s="329" t="s">
        <v>1616</v>
      </c>
      <c r="C64" s="329"/>
      <c r="D64" s="329"/>
      <c r="E64" s="329"/>
      <c r="F64" s="329"/>
      <c r="G64" s="329"/>
      <c r="H64" s="329"/>
    </row>
    <row r="65" spans="1:8" s="2" customFormat="1" ht="15" customHeight="1">
      <c r="A65" s="27"/>
      <c r="B65" s="77"/>
      <c r="C65" s="77"/>
      <c r="D65" s="77"/>
      <c r="E65" s="77"/>
      <c r="F65" s="77"/>
      <c r="G65" s="77"/>
      <c r="H65" s="77"/>
    </row>
    <row r="66" spans="1:8" s="2" customFormat="1" ht="15.75">
      <c r="A66" s="50" t="s">
        <v>1598</v>
      </c>
      <c r="B66" s="42" t="s">
        <v>1611</v>
      </c>
      <c r="C66" s="11"/>
      <c r="D66" s="45" t="s">
        <v>1470</v>
      </c>
      <c r="E66" s="43" t="str">
        <f>A66</f>
        <v>0.54.00.F</v>
      </c>
      <c r="F66" s="45" t="s">
        <v>1477</v>
      </c>
      <c r="G66" s="44">
        <f>SUM(G68:G74)</f>
        <v>22147.927582841792</v>
      </c>
      <c r="H66" s="8" t="s">
        <v>0</v>
      </c>
    </row>
    <row r="67" spans="1:8" s="2" customFormat="1" ht="15">
      <c r="A67" s="28"/>
      <c r="B67" s="34" t="s">
        <v>1466</v>
      </c>
      <c r="C67" s="18"/>
      <c r="D67" s="19" t="s">
        <v>1471</v>
      </c>
      <c r="E67" s="19" t="s">
        <v>1467</v>
      </c>
      <c r="F67" s="20" t="s">
        <v>1468</v>
      </c>
      <c r="G67" s="20" t="s">
        <v>1469</v>
      </c>
      <c r="H67" s="18"/>
    </row>
    <row r="68" spans="1:8" s="2" customFormat="1" ht="13.5" customHeight="1">
      <c r="A68" s="29"/>
      <c r="B68" s="46" t="s">
        <v>1459</v>
      </c>
      <c r="C68" s="25"/>
      <c r="D68" s="41"/>
      <c r="E68" s="47"/>
      <c r="F68" s="48"/>
      <c r="G68" s="49"/>
      <c r="H68" s="41"/>
    </row>
    <row r="69" spans="1:8" s="2" customFormat="1" ht="13.5" customHeight="1">
      <c r="A69" s="27">
        <v>316</v>
      </c>
      <c r="B69" s="39" t="str">
        <f>VLOOKUP($A69,'PT ORGANISMOS'!$B$5:$H$1024,4,FALSE)</f>
        <v>sa.239</v>
      </c>
      <c r="C69" s="7" t="str">
        <f>VLOOKUP($A69,'PT ORGANISMOS'!$B$5:$H$1024,3,FALSE)</f>
        <v>Juego lluvia c/transferencia Cr. Y</v>
      </c>
      <c r="D69" s="8" t="str">
        <f>VLOOKUP($A69,'PT ORGANISMOS'!$B$5:$H$1024,7,FALSE)</f>
        <v>u</v>
      </c>
      <c r="E69" s="12">
        <v>4.6500000000000004</v>
      </c>
      <c r="F69" s="22">
        <f>VLOOKUP($B69,IN_05_17!$B:$E,4,)</f>
        <v>2622.9047362215179</v>
      </c>
      <c r="G69" s="13">
        <f>F69*E69</f>
        <v>12196.507023430058</v>
      </c>
      <c r="H69" s="8"/>
    </row>
    <row r="70" spans="1:8" s="2" customFormat="1" ht="13.5" customHeight="1">
      <c r="A70" s="27">
        <v>302</v>
      </c>
      <c r="B70" s="39" t="str">
        <f>VLOOKUP($A70,'PT ORGANISMOS'!$B$5:$H$1024,4,FALSE)</f>
        <v>sa.020</v>
      </c>
      <c r="C70" s="7" t="str">
        <f>VLOOKUP($A70,'PT ORGANISMOS'!$B$5:$H$1024,3,FALSE)</f>
        <v>Inodoro sifónico losa</v>
      </c>
      <c r="D70" s="8" t="str">
        <f>VLOOKUP($A70,'PT ORGANISMOS'!$B$5:$H$1024,7,FALSE)</f>
        <v>u</v>
      </c>
      <c r="E70" s="12">
        <v>5.51</v>
      </c>
      <c r="F70" s="22">
        <f>VLOOKUP($B70,IN_05_17!$B:$E,4,)</f>
        <v>1397.4392182684778</v>
      </c>
      <c r="G70" s="13">
        <f>F70*E70</f>
        <v>7699.8900926593124</v>
      </c>
      <c r="H70" s="8"/>
    </row>
    <row r="71" spans="1:8" s="2" customFormat="1" ht="13.5" customHeight="1">
      <c r="A71" s="27"/>
      <c r="B71" s="35" t="s">
        <v>1460</v>
      </c>
      <c r="C71" s="7"/>
      <c r="D71" s="8"/>
      <c r="E71" s="12"/>
      <c r="F71" s="21"/>
      <c r="G71" s="13"/>
      <c r="H71" s="8"/>
    </row>
    <row r="72" spans="1:8" s="2" customFormat="1" ht="13.5" customHeight="1">
      <c r="A72" s="27">
        <v>203</v>
      </c>
      <c r="B72" s="39" t="str">
        <f>VLOOKUP($A72,'PT ORGANISMOS'!$B$5:$H$1024,4,FALSE)</f>
        <v>mo.007</v>
      </c>
      <c r="C72" s="7" t="str">
        <f>VLOOKUP($A72,'PT ORGANISMOS'!$B$5:$H$1024,3,FALSE)</f>
        <v>Cuadrilla tipo U.G.A.T.S.</v>
      </c>
      <c r="D72" s="8" t="str">
        <f>VLOOKUP($A72,'PT ORGANISMOS'!$B$5:$H$1024,7,FALSE)</f>
        <v>h</v>
      </c>
      <c r="E72" s="12">
        <v>14</v>
      </c>
      <c r="F72" s="22">
        <f>VLOOKUP($B72,IN_05_17!$B:$E,4,)</f>
        <v>146.20929399999994</v>
      </c>
      <c r="G72" s="13">
        <f>F72*E72</f>
        <v>2046.9301159999991</v>
      </c>
      <c r="H72" s="8"/>
    </row>
    <row r="73" spans="1:8" s="2" customFormat="1" ht="13.5" customHeight="1">
      <c r="A73" s="27"/>
      <c r="B73" s="35" t="s">
        <v>1461</v>
      </c>
      <c r="C73" s="7"/>
      <c r="D73" s="8"/>
      <c r="E73" s="12"/>
      <c r="F73" s="22"/>
      <c r="G73" s="13"/>
      <c r="H73" s="8"/>
    </row>
    <row r="74" spans="1:8" s="2" customFormat="1" ht="13.5" customHeight="1">
      <c r="A74" s="30">
        <v>75</v>
      </c>
      <c r="B74" s="40" t="str">
        <f>VLOOKUP($A74,'PT ORGANISMOS'!$B$5:$H$1024,4,FALSE)</f>
        <v>eq.012</v>
      </c>
      <c r="C74" s="14" t="str">
        <f>VLOOKUP($A74,'PT ORGANISMOS'!$B$5:$H$1024,3,FALSE)</f>
        <v>Camión volcador 140 H.P.</v>
      </c>
      <c r="D74" s="15" t="str">
        <f>VLOOKUP($A74,'PT ORGANISMOS'!$B$5:$H$1024,7,FALSE)</f>
        <v>h</v>
      </c>
      <c r="E74" s="16">
        <v>0.2</v>
      </c>
      <c r="F74" s="24">
        <f>VLOOKUP($B74,IN_05_17!$B:$E,4,)</f>
        <v>1023.0017537621103</v>
      </c>
      <c r="G74" s="17">
        <f>F74*E74</f>
        <v>204.60035075242206</v>
      </c>
      <c r="H74" s="15"/>
    </row>
    <row r="77" spans="1:8" s="2" customFormat="1" ht="15.75">
      <c r="A77" s="50" t="s">
        <v>1599</v>
      </c>
      <c r="B77" s="42" t="s">
        <v>1612</v>
      </c>
      <c r="C77" s="11"/>
      <c r="D77" s="45" t="s">
        <v>1470</v>
      </c>
      <c r="E77" s="43" t="str">
        <f>A77</f>
        <v>0.54.01.F</v>
      </c>
      <c r="F77" s="45" t="s">
        <v>1477</v>
      </c>
      <c r="G77" s="44">
        <f>SUM(G79:G85)</f>
        <v>149346.0449580001</v>
      </c>
      <c r="H77" s="8" t="s">
        <v>0</v>
      </c>
    </row>
    <row r="78" spans="1:8" s="2" customFormat="1" ht="15">
      <c r="A78" s="28"/>
      <c r="B78" s="34" t="s">
        <v>1466</v>
      </c>
      <c r="C78" s="18"/>
      <c r="D78" s="19" t="s">
        <v>1471</v>
      </c>
      <c r="E78" s="19" t="s">
        <v>1467</v>
      </c>
      <c r="F78" s="20" t="s">
        <v>1468</v>
      </c>
      <c r="G78" s="20" t="s">
        <v>1469</v>
      </c>
      <c r="H78" s="18"/>
    </row>
    <row r="79" spans="1:8" s="2" customFormat="1" ht="13.5" customHeight="1">
      <c r="A79" s="29"/>
      <c r="B79" s="46" t="s">
        <v>1459</v>
      </c>
      <c r="C79" s="25"/>
      <c r="D79" s="41"/>
      <c r="E79" s="47"/>
      <c r="F79" s="48"/>
      <c r="G79" s="49"/>
      <c r="H79" s="41"/>
    </row>
    <row r="80" spans="1:8" s="2" customFormat="1" ht="13.5" customHeight="1">
      <c r="A80" s="27">
        <v>316</v>
      </c>
      <c r="B80" s="39" t="str">
        <f>VLOOKUP($A80,'PT ORGANISMOS'!$B$5:$H$1024,4,FALSE)</f>
        <v>sa.239</v>
      </c>
      <c r="C80" s="7" t="str">
        <f>VLOOKUP($A80,'PT ORGANISMOS'!$B$5:$H$1024,3,FALSE)</f>
        <v>Juego lluvia c/transferencia Cr. Y</v>
      </c>
      <c r="D80" s="8" t="str">
        <f>VLOOKUP($A80,'PT ORGANISMOS'!$B$5:$H$1024,7,FALSE)</f>
        <v>u</v>
      </c>
      <c r="E80" s="12">
        <v>34.798000000000002</v>
      </c>
      <c r="F80" s="22">
        <f>VLOOKUP($B80,IN_05_17!$B:$E,4,)</f>
        <v>2622.9047362215179</v>
      </c>
      <c r="G80" s="13">
        <f>F80*E80</f>
        <v>91271.839011036383</v>
      </c>
      <c r="H80" s="8"/>
    </row>
    <row r="81" spans="1:8" s="2" customFormat="1" ht="13.5" customHeight="1">
      <c r="A81" s="27">
        <v>302</v>
      </c>
      <c r="B81" s="39" t="str">
        <f>VLOOKUP($A81,'PT ORGANISMOS'!$B$5:$H$1024,4,FALSE)</f>
        <v>sa.020</v>
      </c>
      <c r="C81" s="7" t="str">
        <f>VLOOKUP($A81,'PT ORGANISMOS'!$B$5:$H$1024,3,FALSE)</f>
        <v>Inodoro sifónico losa</v>
      </c>
      <c r="D81" s="8" t="str">
        <f>VLOOKUP($A81,'PT ORGANISMOS'!$B$5:$H$1024,7,FALSE)</f>
        <v>u</v>
      </c>
      <c r="E81" s="12">
        <v>32.950000000000003</v>
      </c>
      <c r="F81" s="22">
        <f>VLOOKUP($B81,IN_05_17!$B:$E,4,)</f>
        <v>1397.4392182684778</v>
      </c>
      <c r="G81" s="13">
        <f>F81*E81</f>
        <v>46045.622241946345</v>
      </c>
      <c r="H81" s="8"/>
    </row>
    <row r="82" spans="1:8" s="2" customFormat="1" ht="13.5" customHeight="1">
      <c r="A82" s="27"/>
      <c r="B82" s="35" t="s">
        <v>1460</v>
      </c>
      <c r="C82" s="7"/>
      <c r="D82" s="8"/>
      <c r="E82" s="12"/>
      <c r="F82" s="21"/>
      <c r="G82" s="13"/>
      <c r="H82" s="8"/>
    </row>
    <row r="83" spans="1:8" s="2" customFormat="1" ht="13.5" customHeight="1">
      <c r="A83" s="27">
        <v>203</v>
      </c>
      <c r="B83" s="39" t="str">
        <f>VLOOKUP($A83,'PT ORGANISMOS'!$B$5:$H$1024,4,FALSE)</f>
        <v>mo.007</v>
      </c>
      <c r="C83" s="7" t="str">
        <f>VLOOKUP($A83,'PT ORGANISMOS'!$B$5:$H$1024,3,FALSE)</f>
        <v>Cuadrilla tipo U.G.A.T.S.</v>
      </c>
      <c r="D83" s="8" t="str">
        <f>VLOOKUP($A83,'PT ORGANISMOS'!$B$5:$H$1024,7,FALSE)</f>
        <v>h</v>
      </c>
      <c r="E83" s="12">
        <v>68.191999999999993</v>
      </c>
      <c r="F83" s="22">
        <f>VLOOKUP($B83,IN_05_17!$B:$E,4,)</f>
        <v>146.20929399999994</v>
      </c>
      <c r="G83" s="13">
        <f>F83*E83</f>
        <v>9970.3041764479949</v>
      </c>
      <c r="H83" s="8"/>
    </row>
    <row r="84" spans="1:8" s="2" customFormat="1" ht="13.5" customHeight="1">
      <c r="A84" s="27"/>
      <c r="B84" s="35" t="s">
        <v>1461</v>
      </c>
      <c r="C84" s="7"/>
      <c r="D84" s="8"/>
      <c r="E84" s="12"/>
      <c r="F84" s="22"/>
      <c r="G84" s="13"/>
      <c r="H84" s="8"/>
    </row>
    <row r="85" spans="1:8" s="2" customFormat="1" ht="13.5" customHeight="1">
      <c r="A85" s="30">
        <v>75</v>
      </c>
      <c r="B85" s="40" t="str">
        <f>VLOOKUP($A85,'PT ORGANISMOS'!$B$5:$H$1024,4,FALSE)</f>
        <v>eq.012</v>
      </c>
      <c r="C85" s="14" t="str">
        <f>VLOOKUP($A85,'PT ORGANISMOS'!$B$5:$H$1024,3,FALSE)</f>
        <v>Camión volcador 140 H.P.</v>
      </c>
      <c r="D85" s="15" t="str">
        <f>VLOOKUP($A85,'PT ORGANISMOS'!$B$5:$H$1024,7,FALSE)</f>
        <v>h</v>
      </c>
      <c r="E85" s="31">
        <v>2.012</v>
      </c>
      <c r="F85" s="24">
        <f>VLOOKUP($B85,IN_05_17!$B:$E,4,)</f>
        <v>1023.0017537621103</v>
      </c>
      <c r="G85" s="17">
        <f>F85*E85</f>
        <v>2058.279528569366</v>
      </c>
      <c r="H85" s="15"/>
    </row>
    <row r="88" spans="1:8" s="2" customFormat="1" ht="18">
      <c r="A88" s="27"/>
      <c r="B88" s="329" t="s">
        <v>1617</v>
      </c>
      <c r="C88" s="329"/>
      <c r="D88" s="329"/>
      <c r="E88" s="329"/>
      <c r="F88" s="329"/>
      <c r="G88" s="329"/>
      <c r="H88" s="329"/>
    </row>
    <row r="89" spans="1:8" s="2" customFormat="1" ht="15" customHeight="1">
      <c r="A89" s="27"/>
      <c r="B89" s="77"/>
      <c r="C89" s="77"/>
      <c r="D89" s="77"/>
      <c r="E89" s="77"/>
      <c r="F89" s="77"/>
      <c r="G89" s="77"/>
      <c r="H89" s="77"/>
    </row>
    <row r="90" spans="1:8" s="2" customFormat="1" ht="15.75">
      <c r="A90" s="50" t="s">
        <v>1600</v>
      </c>
      <c r="B90" s="42" t="s">
        <v>1601</v>
      </c>
      <c r="C90" s="11"/>
      <c r="D90" s="45" t="s">
        <v>1470</v>
      </c>
      <c r="E90" s="43" t="str">
        <f>A90</f>
        <v>0.57.00.F</v>
      </c>
      <c r="F90" s="45" t="s">
        <v>1477</v>
      </c>
      <c r="G90" s="44">
        <f>SUM(G92:G100)</f>
        <v>18701.591336452027</v>
      </c>
      <c r="H90" s="8" t="s">
        <v>0</v>
      </c>
    </row>
    <row r="91" spans="1:8" s="2" customFormat="1" ht="15">
      <c r="A91" s="28"/>
      <c r="B91" s="34" t="s">
        <v>1466</v>
      </c>
      <c r="C91" s="18"/>
      <c r="D91" s="19" t="s">
        <v>1471</v>
      </c>
      <c r="E91" s="19" t="s">
        <v>1467</v>
      </c>
      <c r="F91" s="20" t="s">
        <v>1468</v>
      </c>
      <c r="G91" s="20" t="s">
        <v>1469</v>
      </c>
      <c r="H91" s="18"/>
    </row>
    <row r="92" spans="1:8" s="2" customFormat="1" ht="13.5" customHeight="1">
      <c r="A92" s="29"/>
      <c r="B92" s="46" t="s">
        <v>1459</v>
      </c>
      <c r="C92" s="25"/>
      <c r="D92" s="41"/>
      <c r="E92" s="47"/>
      <c r="F92" s="48"/>
      <c r="G92" s="49"/>
      <c r="H92" s="41"/>
    </row>
    <row r="93" spans="1:8" s="2" customFormat="1" ht="13.5" customHeight="1">
      <c r="A93" s="27">
        <v>306</v>
      </c>
      <c r="B93" s="39" t="str">
        <f>VLOOKUP($A93,'PT ORGANISMOS'!$B$5:$H$1024,4,FALSE)</f>
        <v>sa.090</v>
      </c>
      <c r="C93" s="7" t="str">
        <f>VLOOKUP($A93,'PT ORGANISMOS'!$B$5:$H$1024,3,FALSE)</f>
        <v>Caño PVC 3.2 p/desague cloacal 0.110 x 4 m.</v>
      </c>
      <c r="D93" s="8" t="str">
        <f>VLOOKUP($A93,'PT ORGANISMOS'!$B$5:$H$1024,7,FALSE)</f>
        <v>m</v>
      </c>
      <c r="E93" s="12">
        <v>41.378</v>
      </c>
      <c r="F93" s="22">
        <f>VLOOKUP($B93,IN_05_17!$B:$E,4,)</f>
        <v>227.75177620641324</v>
      </c>
      <c r="G93" s="13">
        <f>F93*E93</f>
        <v>9423.9129958689664</v>
      </c>
      <c r="H93" s="8"/>
    </row>
    <row r="94" spans="1:8" s="2" customFormat="1" ht="13.5" customHeight="1">
      <c r="A94" s="27">
        <v>305</v>
      </c>
      <c r="B94" s="39" t="str">
        <f>VLOOKUP($A94,'PT ORGANISMOS'!$B$5:$H$1024,4,FALSE)</f>
        <v>sa.089</v>
      </c>
      <c r="C94" s="7" t="str">
        <f>VLOOKUP($A94,'PT ORGANISMOS'!$B$5:$H$1024,3,FALSE)</f>
        <v>Caño PVC 3.2 p/desague cloacal 0.060 x 4 m.</v>
      </c>
      <c r="D94" s="8" t="str">
        <f>VLOOKUP($A94,'PT ORGANISMOS'!$B$5:$H$1024,7,FALSE)</f>
        <v>m</v>
      </c>
      <c r="E94" s="12">
        <v>9.5579999999999998</v>
      </c>
      <c r="F94" s="22">
        <f>VLOOKUP($B94,IN_05_17!$B:$E,4,)</f>
        <v>153.08554357329135</v>
      </c>
      <c r="G94" s="13">
        <f>F94*E94</f>
        <v>1463.1916254735186</v>
      </c>
      <c r="H94" s="8"/>
    </row>
    <row r="95" spans="1:8" s="2" customFormat="1" ht="13.5" customHeight="1">
      <c r="A95" s="27">
        <v>322</v>
      </c>
      <c r="B95" s="39" t="str">
        <f>VLOOKUP($A95,'PT ORGANISMOS'!$B$5:$H$1024,4,FALSE)</f>
        <v>sa.300</v>
      </c>
      <c r="C95" s="7" t="str">
        <f>VLOOKUP($A95,'PT ORGANISMOS'!$B$5:$H$1024,3,FALSE)</f>
        <v>Ramal Y PVC 0.110x0.63</v>
      </c>
      <c r="D95" s="8" t="str">
        <f>VLOOKUP($A95,'PT ORGANISMOS'!$B$5:$H$1024,7,FALSE)</f>
        <v>u</v>
      </c>
      <c r="E95" s="12">
        <v>19.931000000000001</v>
      </c>
      <c r="F95" s="22">
        <f>VLOOKUP($B95,IN_05_17!$B:$E,4,)</f>
        <v>65.111275148089618</v>
      </c>
      <c r="G95" s="13">
        <f>F95*E95</f>
        <v>1297.7328249765742</v>
      </c>
      <c r="H95" s="8"/>
    </row>
    <row r="96" spans="1:8" s="2" customFormat="1" ht="13.5" customHeight="1">
      <c r="A96" s="27">
        <v>181</v>
      </c>
      <c r="B96" s="39" t="str">
        <f>VLOOKUP($A96,'PT ORGANISMOS'!$B$5:$H$1024,4,FALSE)</f>
        <v>li.006</v>
      </c>
      <c r="C96" s="7" t="str">
        <f>VLOOKUP($A96,'PT ORGANISMOS'!$B$5:$H$1024,3,FALSE)</f>
        <v>Cemento Portland</v>
      </c>
      <c r="D96" s="8" t="str">
        <f>VLOOKUP($A96,'PT ORGANISMOS'!$B$5:$H$1024,7,FALSE)</f>
        <v>kg</v>
      </c>
      <c r="E96" s="12">
        <v>90.117999999999995</v>
      </c>
      <c r="F96" s="22">
        <f>VLOOKUP($B96,IN_05_17!$B:$E,4,)</f>
        <v>5.7139735354607444</v>
      </c>
      <c r="G96" s="13">
        <f>F96*E96</f>
        <v>514.93186706865129</v>
      </c>
      <c r="H96" s="8"/>
    </row>
    <row r="97" spans="1:8" s="2" customFormat="1" ht="13.5" customHeight="1">
      <c r="A97" s="27"/>
      <c r="B97" s="35" t="s">
        <v>1460</v>
      </c>
      <c r="C97" s="7"/>
      <c r="D97" s="8"/>
      <c r="E97" s="12"/>
      <c r="F97" s="22"/>
      <c r="G97" s="13"/>
      <c r="H97" s="8"/>
    </row>
    <row r="98" spans="1:8" s="2" customFormat="1" ht="13.5" customHeight="1">
      <c r="A98" s="27">
        <v>203</v>
      </c>
      <c r="B98" s="39" t="str">
        <f>VLOOKUP($A98,'PT ORGANISMOS'!$B$5:$H$1024,4,FALSE)</f>
        <v>mo.007</v>
      </c>
      <c r="C98" s="7" t="str">
        <f>VLOOKUP($A98,'PT ORGANISMOS'!$B$5:$H$1024,3,FALSE)</f>
        <v>Cuadrilla tipo U.G.A.T.S.</v>
      </c>
      <c r="D98" s="8" t="str">
        <f>VLOOKUP($A98,'PT ORGANISMOS'!$B$5:$H$1024,7,FALSE)</f>
        <v>h</v>
      </c>
      <c r="E98" s="12">
        <v>40</v>
      </c>
      <c r="F98" s="22">
        <f>VLOOKUP($B98,IN_05_17!$B:$E,4,)</f>
        <v>146.20929399999994</v>
      </c>
      <c r="G98" s="13">
        <f>F98*E98</f>
        <v>5848.3717599999982</v>
      </c>
      <c r="H98" s="8"/>
    </row>
    <row r="99" spans="1:8" s="2" customFormat="1" ht="13.5" customHeight="1">
      <c r="A99" s="27"/>
      <c r="B99" s="35" t="s">
        <v>1461</v>
      </c>
      <c r="C99" s="7"/>
      <c r="D99" s="8"/>
      <c r="E99" s="12"/>
      <c r="F99" s="22"/>
      <c r="G99" s="13"/>
      <c r="H99" s="8"/>
    </row>
    <row r="100" spans="1:8" s="2" customFormat="1" ht="13.5" customHeight="1">
      <c r="A100" s="30">
        <v>75</v>
      </c>
      <c r="B100" s="40" t="str">
        <f>VLOOKUP($A100,'PT ORGANISMOS'!$B$5:$H$1024,4,FALSE)</f>
        <v>eq.012</v>
      </c>
      <c r="C100" s="14" t="str">
        <f>VLOOKUP($A100,'PT ORGANISMOS'!$B$5:$H$1024,3,FALSE)</f>
        <v>Camión volcador 140 H.P.</v>
      </c>
      <c r="D100" s="15" t="str">
        <f>VLOOKUP($A100,'PT ORGANISMOS'!$B$5:$H$1024,7,FALSE)</f>
        <v>h</v>
      </c>
      <c r="E100" s="16">
        <v>0.15</v>
      </c>
      <c r="F100" s="24">
        <f>VLOOKUP($B100,IN_05_17!$B:$E,4,)</f>
        <v>1023.0017537621103</v>
      </c>
      <c r="G100" s="17">
        <f>F100*E100</f>
        <v>153.45026306431654</v>
      </c>
      <c r="H100" s="15"/>
    </row>
    <row r="103" spans="1:8" s="2" customFormat="1" ht="15.75">
      <c r="A103" s="50" t="s">
        <v>1602</v>
      </c>
      <c r="B103" s="42" t="s">
        <v>1603</v>
      </c>
      <c r="C103" s="11"/>
      <c r="D103" s="45" t="s">
        <v>1470</v>
      </c>
      <c r="E103" s="43" t="str">
        <f>A103</f>
        <v>0.57.01.F</v>
      </c>
      <c r="F103" s="45" t="s">
        <v>1477</v>
      </c>
      <c r="G103" s="44">
        <f>SUM(G105:G113)</f>
        <v>24085.21866369385</v>
      </c>
      <c r="H103" s="8" t="s">
        <v>0</v>
      </c>
    </row>
    <row r="104" spans="1:8" s="2" customFormat="1" ht="15">
      <c r="A104" s="28"/>
      <c r="B104" s="34" t="s">
        <v>1466</v>
      </c>
      <c r="C104" s="18"/>
      <c r="D104" s="19" t="s">
        <v>1471</v>
      </c>
      <c r="E104" s="19" t="s">
        <v>1467</v>
      </c>
      <c r="F104" s="20" t="s">
        <v>1468</v>
      </c>
      <c r="G104" s="20" t="s">
        <v>1469</v>
      </c>
      <c r="H104" s="18"/>
    </row>
    <row r="105" spans="1:8" s="2" customFormat="1" ht="13.5" customHeight="1">
      <c r="A105" s="29"/>
      <c r="B105" s="46" t="s">
        <v>1459</v>
      </c>
      <c r="C105" s="25"/>
      <c r="D105" s="41"/>
      <c r="E105" s="47"/>
      <c r="F105" s="48"/>
      <c r="G105" s="49"/>
      <c r="H105" s="41"/>
    </row>
    <row r="106" spans="1:8" s="2" customFormat="1" ht="13.5" customHeight="1">
      <c r="A106" s="27">
        <v>306</v>
      </c>
      <c r="B106" s="39" t="str">
        <f>VLOOKUP($A106,'PT ORGANISMOS'!$B$5:$H$1024,4,FALSE)</f>
        <v>sa.090</v>
      </c>
      <c r="C106" s="7" t="str">
        <f>VLOOKUP($A106,'PT ORGANISMOS'!$B$5:$H$1024,3,FALSE)</f>
        <v>Caño PVC 3.2 p/desague cloacal 0.110 x 4 m.</v>
      </c>
      <c r="D106" s="8" t="str">
        <f>VLOOKUP($A106,'PT ORGANISMOS'!$B$5:$H$1024,7,FALSE)</f>
        <v>m</v>
      </c>
      <c r="E106" s="12">
        <v>55.804000000000002</v>
      </c>
      <c r="F106" s="22">
        <f>VLOOKUP($B106,IN_05_17!$B:$E,4,)</f>
        <v>227.75177620641324</v>
      </c>
      <c r="G106" s="13">
        <f>F106*E106</f>
        <v>12709.460119422685</v>
      </c>
      <c r="H106" s="8"/>
    </row>
    <row r="107" spans="1:8" s="2" customFormat="1" ht="13.5" customHeight="1">
      <c r="A107" s="27">
        <v>305</v>
      </c>
      <c r="B107" s="39" t="str">
        <f>VLOOKUP($A107,'PT ORGANISMOS'!$B$5:$H$1024,4,FALSE)</f>
        <v>sa.089</v>
      </c>
      <c r="C107" s="7" t="str">
        <f>VLOOKUP($A107,'PT ORGANISMOS'!$B$5:$H$1024,3,FALSE)</f>
        <v>Caño PVC 3.2 p/desague cloacal 0.060 x 4 m.</v>
      </c>
      <c r="D107" s="8" t="str">
        <f>VLOOKUP($A107,'PT ORGANISMOS'!$B$5:$H$1024,7,FALSE)</f>
        <v>m</v>
      </c>
      <c r="E107" s="12">
        <v>9.5579999999999998</v>
      </c>
      <c r="F107" s="22">
        <f>VLOOKUP($B107,IN_05_17!$B:$E,4,)</f>
        <v>153.08554357329135</v>
      </c>
      <c r="G107" s="13">
        <f>F107*E107</f>
        <v>1463.1916254735186</v>
      </c>
      <c r="H107" s="8"/>
    </row>
    <row r="108" spans="1:8" s="2" customFormat="1" ht="13.5" customHeight="1">
      <c r="A108" s="27">
        <v>322</v>
      </c>
      <c r="B108" s="39" t="str">
        <f>VLOOKUP($A108,'PT ORGANISMOS'!$B$5:$H$1024,4,FALSE)</f>
        <v>sa.300</v>
      </c>
      <c r="C108" s="7" t="str">
        <f>VLOOKUP($A108,'PT ORGANISMOS'!$B$5:$H$1024,3,FALSE)</f>
        <v>Ramal Y PVC 0.110x0.63</v>
      </c>
      <c r="D108" s="8" t="str">
        <f>VLOOKUP($A108,'PT ORGANISMOS'!$B$5:$H$1024,7,FALSE)</f>
        <v>u</v>
      </c>
      <c r="E108" s="12">
        <v>19.931000000000001</v>
      </c>
      <c r="F108" s="22">
        <f>VLOOKUP($B108,IN_05_17!$B:$E,4,)</f>
        <v>65.111275148089618</v>
      </c>
      <c r="G108" s="13">
        <f>F108*E108</f>
        <v>1297.7328249765742</v>
      </c>
      <c r="H108" s="8"/>
    </row>
    <row r="109" spans="1:8" s="2" customFormat="1" ht="13.5" customHeight="1">
      <c r="A109" s="27">
        <v>181</v>
      </c>
      <c r="B109" s="39" t="str">
        <f>VLOOKUP($A109,'PT ORGANISMOS'!$B$5:$H$1024,4,FALSE)</f>
        <v>li.006</v>
      </c>
      <c r="C109" s="7" t="str">
        <f>VLOOKUP($A109,'PT ORGANISMOS'!$B$5:$H$1024,3,FALSE)</f>
        <v>Cemento Portland</v>
      </c>
      <c r="D109" s="8" t="str">
        <f>VLOOKUP($A109,'PT ORGANISMOS'!$B$5:$H$1024,7,FALSE)</f>
        <v>kg</v>
      </c>
      <c r="E109" s="12">
        <v>90.117999999999995</v>
      </c>
      <c r="F109" s="22">
        <f>VLOOKUP($B109,IN_05_17!$B:$E,4,)</f>
        <v>5.7139735354607444</v>
      </c>
      <c r="G109" s="13">
        <f>F109*E109</f>
        <v>514.93186706865129</v>
      </c>
      <c r="H109" s="8"/>
    </row>
    <row r="110" spans="1:8" s="2" customFormat="1" ht="13.5" customHeight="1">
      <c r="A110" s="27"/>
      <c r="B110" s="35" t="s">
        <v>1460</v>
      </c>
      <c r="C110" s="7"/>
      <c r="D110" s="8"/>
      <c r="E110" s="12"/>
      <c r="F110" s="22"/>
      <c r="G110" s="13"/>
      <c r="H110" s="8"/>
    </row>
    <row r="111" spans="1:8" s="2" customFormat="1" ht="13.5" customHeight="1">
      <c r="A111" s="27">
        <v>203</v>
      </c>
      <c r="B111" s="39" t="str">
        <f>VLOOKUP($A111,'PT ORGANISMOS'!$B$5:$H$1024,4,FALSE)</f>
        <v>mo.007</v>
      </c>
      <c r="C111" s="7" t="str">
        <f>VLOOKUP($A111,'PT ORGANISMOS'!$B$5:$H$1024,3,FALSE)</f>
        <v>Cuadrilla tipo U.G.A.T.S.</v>
      </c>
      <c r="D111" s="8" t="str">
        <f>VLOOKUP($A111,'PT ORGANISMOS'!$B$5:$H$1024,7,FALSE)</f>
        <v>h</v>
      </c>
      <c r="E111" s="12">
        <v>54</v>
      </c>
      <c r="F111" s="22">
        <f>VLOOKUP($B111,IN_05_17!$B:$E,4,)</f>
        <v>146.20929399999994</v>
      </c>
      <c r="G111" s="13">
        <f>F111*E111</f>
        <v>7895.3018759999968</v>
      </c>
      <c r="H111" s="8"/>
    </row>
    <row r="112" spans="1:8" s="2" customFormat="1" ht="13.5" customHeight="1">
      <c r="A112" s="27"/>
      <c r="B112" s="35" t="s">
        <v>1461</v>
      </c>
      <c r="C112" s="7"/>
      <c r="D112" s="8"/>
      <c r="E112" s="12"/>
      <c r="F112" s="22"/>
      <c r="G112" s="13"/>
      <c r="H112" s="8"/>
    </row>
    <row r="113" spans="1:8" s="2" customFormat="1" ht="13.5" customHeight="1">
      <c r="A113" s="30">
        <v>75</v>
      </c>
      <c r="B113" s="40" t="str">
        <f>VLOOKUP($A113,'PT ORGANISMOS'!$B$5:$H$1024,4,FALSE)</f>
        <v>eq.012</v>
      </c>
      <c r="C113" s="14" t="str">
        <f>VLOOKUP($A113,'PT ORGANISMOS'!$B$5:$H$1024,3,FALSE)</f>
        <v>Camión volcador 140 H.P.</v>
      </c>
      <c r="D113" s="15" t="str">
        <f>VLOOKUP($A113,'PT ORGANISMOS'!$B$5:$H$1024,7,FALSE)</f>
        <v>h</v>
      </c>
      <c r="E113" s="16">
        <v>0.2</v>
      </c>
      <c r="F113" s="24">
        <f>VLOOKUP($B113,IN_05_17!$B:$E,4,)</f>
        <v>1023.0017537621103</v>
      </c>
      <c r="G113" s="17">
        <f>F113*E113</f>
        <v>204.60035075242206</v>
      </c>
      <c r="H113" s="15"/>
    </row>
    <row r="116" spans="1:8" s="2" customFormat="1" ht="15.75">
      <c r="A116" s="50" t="s">
        <v>1604</v>
      </c>
      <c r="B116" s="42" t="s">
        <v>1613</v>
      </c>
      <c r="C116" s="11"/>
      <c r="D116" s="45" t="s">
        <v>1470</v>
      </c>
      <c r="E116" s="43" t="str">
        <f>A116</f>
        <v>0.57.02.F</v>
      </c>
      <c r="F116" s="45" t="s">
        <v>1477</v>
      </c>
      <c r="G116" s="44">
        <f>SUM(G118:G123)</f>
        <v>5383.6273272418221</v>
      </c>
      <c r="H116" s="8" t="s">
        <v>0</v>
      </c>
    </row>
    <row r="117" spans="1:8" s="2" customFormat="1" ht="15">
      <c r="A117" s="28"/>
      <c r="B117" s="34" t="s">
        <v>1466</v>
      </c>
      <c r="C117" s="18"/>
      <c r="D117" s="19" t="s">
        <v>1471</v>
      </c>
      <c r="E117" s="19" t="s">
        <v>1467</v>
      </c>
      <c r="F117" s="20" t="s">
        <v>1468</v>
      </c>
      <c r="G117" s="20" t="s">
        <v>1469</v>
      </c>
      <c r="H117" s="18"/>
    </row>
    <row r="118" spans="1:8" s="2" customFormat="1" ht="13.5" customHeight="1">
      <c r="A118" s="29"/>
      <c r="B118" s="46" t="s">
        <v>1459</v>
      </c>
      <c r="C118" s="25"/>
      <c r="D118" s="41"/>
      <c r="E118" s="47"/>
      <c r="F118" s="48"/>
      <c r="G118" s="49"/>
      <c r="H118" s="41"/>
    </row>
    <row r="119" spans="1:8" s="2" customFormat="1" ht="13.5" customHeight="1">
      <c r="A119" s="27">
        <v>306</v>
      </c>
      <c r="B119" s="39" t="str">
        <f>VLOOKUP($A119,'PT ORGANISMOS'!$B$5:$H$1024,4,FALSE)</f>
        <v>sa.090</v>
      </c>
      <c r="C119" s="7" t="str">
        <f>VLOOKUP($A119,'PT ORGANISMOS'!$B$5:$H$1024,3,FALSE)</f>
        <v>Caño PVC 3.2 p/desague cloacal 0.110 x 4 m.</v>
      </c>
      <c r="D119" s="8" t="str">
        <f>VLOOKUP($A119,'PT ORGANISMOS'!$B$5:$H$1024,7,FALSE)</f>
        <v>m</v>
      </c>
      <c r="E119" s="12">
        <v>14.426</v>
      </c>
      <c r="F119" s="22">
        <f>VLOOKUP($B119,IN_05_17!$B:$E,4,)</f>
        <v>227.75177620641324</v>
      </c>
      <c r="G119" s="13">
        <f>F119*E119</f>
        <v>3285.5471235537175</v>
      </c>
      <c r="H119" s="8"/>
    </row>
    <row r="120" spans="1:8" s="2" customFormat="1" ht="13.5" customHeight="1">
      <c r="A120" s="27"/>
      <c r="B120" s="35" t="s">
        <v>1460</v>
      </c>
      <c r="C120" s="7"/>
      <c r="D120" s="8"/>
      <c r="E120" s="12"/>
      <c r="F120" s="21"/>
      <c r="G120" s="13"/>
      <c r="H120" s="8"/>
    </row>
    <row r="121" spans="1:8" s="2" customFormat="1" ht="13.5" customHeight="1">
      <c r="A121" s="27">
        <v>203</v>
      </c>
      <c r="B121" s="39" t="str">
        <f>VLOOKUP($A121,'PT ORGANISMOS'!$B$5:$H$1024,4,FALSE)</f>
        <v>mo.007</v>
      </c>
      <c r="C121" s="7" t="str">
        <f>VLOOKUP($A121,'PT ORGANISMOS'!$B$5:$H$1024,3,FALSE)</f>
        <v>Cuadrilla tipo U.G.A.T.S.</v>
      </c>
      <c r="D121" s="8" t="str">
        <f>VLOOKUP($A121,'PT ORGANISMOS'!$B$5:$H$1024,7,FALSE)</f>
        <v>h</v>
      </c>
      <c r="E121" s="12">
        <v>14</v>
      </c>
      <c r="F121" s="22">
        <f>VLOOKUP($B121,IN_05_17!$B:$E,4,)</f>
        <v>146.20929399999994</v>
      </c>
      <c r="G121" s="13">
        <f>F121*E121</f>
        <v>2046.9301159999991</v>
      </c>
      <c r="H121" s="8"/>
    </row>
    <row r="122" spans="1:8" s="2" customFormat="1" ht="13.5" customHeight="1">
      <c r="A122" s="27"/>
      <c r="B122" s="35" t="s">
        <v>1461</v>
      </c>
      <c r="C122" s="7"/>
      <c r="D122" s="8"/>
      <c r="E122" s="12"/>
      <c r="F122" s="22"/>
      <c r="G122" s="13"/>
      <c r="H122" s="8"/>
    </row>
    <row r="123" spans="1:8" s="2" customFormat="1" ht="13.5" customHeight="1">
      <c r="A123" s="30">
        <v>75</v>
      </c>
      <c r="B123" s="40" t="str">
        <f>VLOOKUP($A123,'PT ORGANISMOS'!$B$5:$H$1024,4,FALSE)</f>
        <v>eq.012</v>
      </c>
      <c r="C123" s="14" t="str">
        <f>VLOOKUP($A123,'PT ORGANISMOS'!$B$5:$H$1024,3,FALSE)</f>
        <v>Camión volcador 140 H.P.</v>
      </c>
      <c r="D123" s="15" t="str">
        <f>VLOOKUP($A123,'PT ORGANISMOS'!$B$5:$H$1024,7,FALSE)</f>
        <v>h</v>
      </c>
      <c r="E123" s="16">
        <v>0.05</v>
      </c>
      <c r="F123" s="24">
        <f>VLOOKUP($B123,IN_05_17!$B:$E,4,)</f>
        <v>1023.0017537621103</v>
      </c>
      <c r="G123" s="17">
        <f>F123*E123</f>
        <v>51.150087688105515</v>
      </c>
      <c r="H123" s="15"/>
    </row>
    <row r="126" spans="1:8" s="2" customFormat="1" ht="15.75">
      <c r="A126" s="50" t="s">
        <v>1605</v>
      </c>
      <c r="B126" s="42" t="s">
        <v>1614</v>
      </c>
      <c r="C126" s="11"/>
      <c r="D126" s="45" t="s">
        <v>1470</v>
      </c>
      <c r="E126" s="43" t="str">
        <f>A126</f>
        <v>0.57.03.F</v>
      </c>
      <c r="F126" s="45" t="s">
        <v>1477</v>
      </c>
      <c r="G126" s="44">
        <f>SUM(G128:G135)</f>
        <v>30758.572954006475</v>
      </c>
      <c r="H126" s="8" t="s">
        <v>0</v>
      </c>
    </row>
    <row r="127" spans="1:8" s="2" customFormat="1" ht="15">
      <c r="A127" s="28"/>
      <c r="B127" s="34" t="s">
        <v>1466</v>
      </c>
      <c r="C127" s="18"/>
      <c r="D127" s="19" t="s">
        <v>1471</v>
      </c>
      <c r="E127" s="19" t="s">
        <v>1467</v>
      </c>
      <c r="F127" s="20" t="s">
        <v>1468</v>
      </c>
      <c r="G127" s="20" t="s">
        <v>1469</v>
      </c>
      <c r="H127" s="18"/>
    </row>
    <row r="128" spans="1:8" s="2" customFormat="1" ht="13.5" customHeight="1">
      <c r="A128" s="29"/>
      <c r="B128" s="46" t="s">
        <v>1459</v>
      </c>
      <c r="C128" s="25"/>
      <c r="D128" s="41"/>
      <c r="E128" s="47"/>
      <c r="F128" s="48"/>
      <c r="G128" s="49"/>
      <c r="H128" s="41"/>
    </row>
    <row r="129" spans="1:8" s="2" customFormat="1" ht="13.5" customHeight="1">
      <c r="A129" s="27">
        <v>306</v>
      </c>
      <c r="B129" s="39" t="str">
        <f>VLOOKUP($A129,'PT ORGANISMOS'!$B$5:$H$1024,4,FALSE)</f>
        <v>sa.090</v>
      </c>
      <c r="C129" s="7" t="str">
        <f>VLOOKUP($A129,'PT ORGANISMOS'!$B$5:$H$1024,3,FALSE)</f>
        <v>Caño PVC 3.2 p/desague cloacal 0.110 x 4 m.</v>
      </c>
      <c r="D129" s="8" t="str">
        <f>VLOOKUP($A129,'PT ORGANISMOS'!$B$5:$H$1024,7,FALSE)</f>
        <v>m</v>
      </c>
      <c r="E129" s="12">
        <v>11.35</v>
      </c>
      <c r="F129" s="22">
        <f>VLOOKUP($B129,IN_05_17!$B:$E,4,)</f>
        <v>227.75177620641324</v>
      </c>
      <c r="G129" s="13">
        <f>F129*E129</f>
        <v>2584.9826599427902</v>
      </c>
      <c r="H129" s="8"/>
    </row>
    <row r="130" spans="1:8" s="2" customFormat="1" ht="13.5" customHeight="1">
      <c r="A130" s="27">
        <v>181</v>
      </c>
      <c r="B130" s="39" t="str">
        <f>VLOOKUP($A130,'PT ORGANISMOS'!$B$5:$H$1024,4,FALSE)</f>
        <v>li.006</v>
      </c>
      <c r="C130" s="7" t="str">
        <f>VLOOKUP($A130,'PT ORGANISMOS'!$B$5:$H$1024,3,FALSE)</f>
        <v>Cemento Portland</v>
      </c>
      <c r="D130" s="8" t="str">
        <f>VLOOKUP($A130,'PT ORGANISMOS'!$B$5:$H$1024,7,FALSE)</f>
        <v>kg</v>
      </c>
      <c r="E130" s="12">
        <v>1896</v>
      </c>
      <c r="F130" s="22">
        <f>VLOOKUP($B130,IN_05_17!$B:$E,4,)</f>
        <v>5.7139735354607444</v>
      </c>
      <c r="G130" s="13">
        <f>F130*E130</f>
        <v>10833.693823233571</v>
      </c>
      <c r="H130" s="8"/>
    </row>
    <row r="131" spans="1:8" s="2" customFormat="1" ht="13.5" customHeight="1">
      <c r="A131" s="27">
        <v>34</v>
      </c>
      <c r="B131" s="39" t="str">
        <f>VLOOKUP($A131,'PT ORGANISMOS'!$B$5:$H$1024,4,FALSE)</f>
        <v>ar.004</v>
      </c>
      <c r="C131" s="7" t="str">
        <f>VLOOKUP($A131,'PT ORGANISMOS'!$B$5:$H$1024,3,FALSE)</f>
        <v>Ripiosa</v>
      </c>
      <c r="D131" s="8" t="str">
        <f>VLOOKUP($A131,'PT ORGANISMOS'!$B$5:$H$1024,7,FALSE)</f>
        <v>m3</v>
      </c>
      <c r="E131" s="12">
        <v>6.32</v>
      </c>
      <c r="F131" s="22">
        <f>VLOOKUP($B131,IN_05_17!$B:$E,4,)</f>
        <v>321.05134886792291</v>
      </c>
      <c r="G131" s="13">
        <f>F131*E131</f>
        <v>2029.0445248452729</v>
      </c>
      <c r="H131" s="8"/>
    </row>
    <row r="132" spans="1:8" s="2" customFormat="1" ht="13.5" customHeight="1">
      <c r="A132" s="27"/>
      <c r="B132" s="35" t="s">
        <v>1460</v>
      </c>
      <c r="C132" s="7"/>
      <c r="D132" s="8"/>
      <c r="E132" s="12"/>
      <c r="F132" s="22"/>
      <c r="G132" s="13"/>
      <c r="H132" s="8"/>
    </row>
    <row r="133" spans="1:8" s="2" customFormat="1" ht="13.5" customHeight="1">
      <c r="A133" s="27">
        <v>203</v>
      </c>
      <c r="B133" s="39" t="str">
        <f>VLOOKUP($A133,'PT ORGANISMOS'!$B$5:$H$1024,4,FALSE)</f>
        <v>mo.007</v>
      </c>
      <c r="C133" s="7" t="str">
        <f>VLOOKUP($A133,'PT ORGANISMOS'!$B$5:$H$1024,3,FALSE)</f>
        <v>Cuadrilla tipo U.G.A.T.S.</v>
      </c>
      <c r="D133" s="8" t="str">
        <f>VLOOKUP($A133,'PT ORGANISMOS'!$B$5:$H$1024,7,FALSE)</f>
        <v>h</v>
      </c>
      <c r="E133" s="12">
        <v>101.92000000000002</v>
      </c>
      <c r="F133" s="22">
        <f>VLOOKUP($B133,IN_05_17!$B:$E,4,)</f>
        <v>146.20929399999994</v>
      </c>
      <c r="G133" s="13">
        <f>F133*E133</f>
        <v>14901.651244479997</v>
      </c>
      <c r="H133" s="8"/>
    </row>
    <row r="134" spans="1:8" s="2" customFormat="1" ht="13.5" customHeight="1">
      <c r="A134" s="27"/>
      <c r="B134" s="35" t="s">
        <v>1461</v>
      </c>
      <c r="C134" s="7"/>
      <c r="D134" s="8"/>
      <c r="E134" s="12"/>
      <c r="F134" s="22"/>
      <c r="G134" s="13"/>
      <c r="H134" s="8"/>
    </row>
    <row r="135" spans="1:8" s="2" customFormat="1" ht="13.5" customHeight="1">
      <c r="A135" s="30">
        <v>75</v>
      </c>
      <c r="B135" s="40" t="str">
        <f>VLOOKUP($A135,'PT ORGANISMOS'!$B$5:$H$1024,4,FALSE)</f>
        <v>eq.012</v>
      </c>
      <c r="C135" s="14" t="str">
        <f>VLOOKUP($A135,'PT ORGANISMOS'!$B$5:$H$1024,3,FALSE)</f>
        <v>Camión volcador 140 H.P.</v>
      </c>
      <c r="D135" s="15" t="str">
        <f>VLOOKUP($A135,'PT ORGANISMOS'!$B$5:$H$1024,7,FALSE)</f>
        <v>h</v>
      </c>
      <c r="E135" s="16">
        <v>0.4</v>
      </c>
      <c r="F135" s="24">
        <f>VLOOKUP($B135,IN_05_17!$B:$E,4,)</f>
        <v>1023.0017537621103</v>
      </c>
      <c r="G135" s="17">
        <f>F135*E135</f>
        <v>409.20070150484412</v>
      </c>
      <c r="H135" s="15"/>
    </row>
    <row r="138" spans="1:8" s="2" customFormat="1" ht="15.75">
      <c r="A138" s="50" t="s">
        <v>1606</v>
      </c>
      <c r="B138" s="42" t="s">
        <v>1615</v>
      </c>
      <c r="C138" s="11"/>
      <c r="D138" s="45" t="s">
        <v>1470</v>
      </c>
      <c r="E138" s="43" t="str">
        <f>A138</f>
        <v>0.57.04.F</v>
      </c>
      <c r="F138" s="45" t="s">
        <v>1477</v>
      </c>
      <c r="G138" s="44">
        <f>SUM(G140:G148)</f>
        <v>58439.83644987864</v>
      </c>
      <c r="H138" s="8" t="s">
        <v>0</v>
      </c>
    </row>
    <row r="139" spans="1:8" s="2" customFormat="1" ht="15">
      <c r="A139" s="28"/>
      <c r="B139" s="34" t="s">
        <v>1466</v>
      </c>
      <c r="C139" s="18"/>
      <c r="D139" s="19" t="s">
        <v>1471</v>
      </c>
      <c r="E139" s="19" t="s">
        <v>1467</v>
      </c>
      <c r="F139" s="20" t="s">
        <v>1468</v>
      </c>
      <c r="G139" s="20" t="s">
        <v>1469</v>
      </c>
      <c r="H139" s="18"/>
    </row>
    <row r="140" spans="1:8" s="2" customFormat="1" ht="13.5" customHeight="1">
      <c r="A140" s="29"/>
      <c r="B140" s="46" t="s">
        <v>1459</v>
      </c>
      <c r="C140" s="25"/>
      <c r="D140" s="41"/>
      <c r="E140" s="47"/>
      <c r="F140" s="48"/>
      <c r="G140" s="49"/>
      <c r="H140" s="41"/>
    </row>
    <row r="141" spans="1:8" s="2" customFormat="1" ht="13.5" customHeight="1">
      <c r="A141" s="27">
        <v>306</v>
      </c>
      <c r="B141" s="39" t="str">
        <f>VLOOKUP($A141,'PT ORGANISMOS'!$B$5:$H$1024,4,FALSE)</f>
        <v>sa.090</v>
      </c>
      <c r="C141" s="7" t="str">
        <f>VLOOKUP($A141,'PT ORGANISMOS'!$B$5:$H$1024,3,FALSE)</f>
        <v>Caño PVC 3.2 p/desague cloacal 0.110 x 4 m.</v>
      </c>
      <c r="D141" s="8" t="str">
        <f>VLOOKUP($A141,'PT ORGANISMOS'!$B$5:$H$1024,7,FALSE)</f>
        <v>m</v>
      </c>
      <c r="E141" s="12">
        <v>115.52</v>
      </c>
      <c r="F141" s="22">
        <f>VLOOKUP($B141,IN_05_17!$B:$E,4,)</f>
        <v>227.75177620641324</v>
      </c>
      <c r="G141" s="13">
        <f>F141*E141</f>
        <v>26309.885187364856</v>
      </c>
      <c r="H141" s="8"/>
    </row>
    <row r="142" spans="1:8" s="2" customFormat="1" ht="13.5" customHeight="1">
      <c r="A142" s="27">
        <v>305</v>
      </c>
      <c r="B142" s="39" t="str">
        <f>VLOOKUP($A142,'PT ORGANISMOS'!$B$5:$H$1024,4,FALSE)</f>
        <v>sa.089</v>
      </c>
      <c r="C142" s="7" t="str">
        <f>VLOOKUP($A142,'PT ORGANISMOS'!$B$5:$H$1024,3,FALSE)</f>
        <v>Caño PVC 3.2 p/desague cloacal 0.060 x 4 m.</v>
      </c>
      <c r="D142" s="8" t="str">
        <f>VLOOKUP($A142,'PT ORGANISMOS'!$B$5:$H$1024,7,FALSE)</f>
        <v>m</v>
      </c>
      <c r="E142" s="32">
        <v>22.387</v>
      </c>
      <c r="F142" s="22">
        <f>VLOOKUP($B142,IN_05_17!$B:$E,4,)</f>
        <v>153.08554357329135</v>
      </c>
      <c r="G142" s="13">
        <f>F142*E142</f>
        <v>3427.1260639752736</v>
      </c>
      <c r="H142" s="8"/>
    </row>
    <row r="143" spans="1:8" s="2" customFormat="1" ht="13.5" customHeight="1">
      <c r="A143" s="27">
        <v>322</v>
      </c>
      <c r="B143" s="39" t="str">
        <f>VLOOKUP($A143,'PT ORGANISMOS'!$B$5:$H$1024,4,FALSE)</f>
        <v>sa.300</v>
      </c>
      <c r="C143" s="7" t="str">
        <f>VLOOKUP($A143,'PT ORGANISMOS'!$B$5:$H$1024,3,FALSE)</f>
        <v>Ramal Y PVC 0.110x0.63</v>
      </c>
      <c r="D143" s="8" t="str">
        <f>VLOOKUP($A143,'PT ORGANISMOS'!$B$5:$H$1024,7,FALSE)</f>
        <v>u</v>
      </c>
      <c r="E143" s="12">
        <v>147.78</v>
      </c>
      <c r="F143" s="22">
        <f>VLOOKUP($B143,IN_05_17!$B:$E,4,)</f>
        <v>65.111275148089618</v>
      </c>
      <c r="G143" s="13">
        <f>F143*E143</f>
        <v>9622.1442413846835</v>
      </c>
      <c r="H143" s="8"/>
    </row>
    <row r="144" spans="1:8" s="2" customFormat="1" ht="13.5" customHeight="1">
      <c r="A144" s="27">
        <v>181</v>
      </c>
      <c r="B144" s="39" t="str">
        <f>VLOOKUP($A144,'PT ORGANISMOS'!$B$5:$H$1024,4,FALSE)</f>
        <v>li.006</v>
      </c>
      <c r="C144" s="7" t="str">
        <f>VLOOKUP($A144,'PT ORGANISMOS'!$B$5:$H$1024,3,FALSE)</f>
        <v>Cemento Portland</v>
      </c>
      <c r="D144" s="8" t="str">
        <f>VLOOKUP($A144,'PT ORGANISMOS'!$B$5:$H$1024,7,FALSE)</f>
        <v>kg</v>
      </c>
      <c r="E144" s="32">
        <v>62.927</v>
      </c>
      <c r="F144" s="22">
        <f>VLOOKUP($B144,IN_05_17!$B:$E,4,)</f>
        <v>5.7139735354607444</v>
      </c>
      <c r="G144" s="13">
        <f>F144*E144</f>
        <v>359.56321266593824</v>
      </c>
      <c r="H144" s="8"/>
    </row>
    <row r="145" spans="1:8" s="2" customFormat="1" ht="13.5" customHeight="1">
      <c r="A145" s="27"/>
      <c r="B145" s="35" t="s">
        <v>1460</v>
      </c>
      <c r="C145" s="7"/>
      <c r="D145" s="8"/>
      <c r="E145" s="12"/>
      <c r="F145" s="22"/>
      <c r="G145" s="13"/>
      <c r="H145" s="8"/>
    </row>
    <row r="146" spans="1:8" s="2" customFormat="1" ht="13.5" customHeight="1">
      <c r="A146" s="27">
        <v>203</v>
      </c>
      <c r="B146" s="39" t="str">
        <f>VLOOKUP($A146,'PT ORGANISMOS'!$B$5:$H$1024,4,FALSE)</f>
        <v>mo.007</v>
      </c>
      <c r="C146" s="7" t="str">
        <f>VLOOKUP($A146,'PT ORGANISMOS'!$B$5:$H$1024,3,FALSE)</f>
        <v>Cuadrilla tipo U.G.A.T.S.</v>
      </c>
      <c r="D146" s="8" t="str">
        <f>VLOOKUP($A146,'PT ORGANISMOS'!$B$5:$H$1024,7,FALSE)</f>
        <v>h</v>
      </c>
      <c r="E146" s="12">
        <v>122.04</v>
      </c>
      <c r="F146" s="22">
        <f>VLOOKUP($B146,IN_05_17!$B:$E,4,)</f>
        <v>146.20929399999994</v>
      </c>
      <c r="G146" s="13">
        <f>F146*E146</f>
        <v>17843.382239759994</v>
      </c>
      <c r="H146" s="8"/>
    </row>
    <row r="147" spans="1:8" s="2" customFormat="1" ht="13.5" customHeight="1">
      <c r="A147" s="27"/>
      <c r="B147" s="35" t="s">
        <v>1461</v>
      </c>
      <c r="C147" s="7"/>
      <c r="D147" s="8"/>
      <c r="E147" s="12"/>
      <c r="F147" s="22"/>
      <c r="G147" s="13"/>
      <c r="H147" s="8"/>
    </row>
    <row r="148" spans="1:8" s="2" customFormat="1" ht="13.5" customHeight="1">
      <c r="A148" s="30">
        <v>75</v>
      </c>
      <c r="B148" s="40" t="str">
        <f>VLOOKUP($A148,'PT ORGANISMOS'!$B$5:$H$1024,4,FALSE)</f>
        <v>eq.012</v>
      </c>
      <c r="C148" s="14" t="str">
        <f>VLOOKUP($A148,'PT ORGANISMOS'!$B$5:$H$1024,3,FALSE)</f>
        <v>Camión volcador 140 H.P.</v>
      </c>
      <c r="D148" s="15" t="str">
        <f>VLOOKUP($A148,'PT ORGANISMOS'!$B$5:$H$1024,7,FALSE)</f>
        <v>h</v>
      </c>
      <c r="E148" s="31">
        <v>0.85799999999999998</v>
      </c>
      <c r="F148" s="24">
        <f>VLOOKUP($B148,IN_05_17!$B:$E,4,)</f>
        <v>1023.0017537621103</v>
      </c>
      <c r="G148" s="17">
        <f>F148*E148</f>
        <v>877.73550472789066</v>
      </c>
      <c r="H148" s="15"/>
    </row>
  </sheetData>
  <mergeCells count="6">
    <mergeCell ref="B88:H88"/>
    <mergeCell ref="B2:H2"/>
    <mergeCell ref="B3:H3"/>
    <mergeCell ref="B4:H4"/>
    <mergeCell ref="B6:H6"/>
    <mergeCell ref="B64:H64"/>
  </mergeCells>
  <pageMargins left="0.78740157480314965" right="0" top="0.74803149606299213" bottom="0.74803149606299213" header="0.31496062992125984" footer="0.31496062992125984"/>
  <pageSetup paperSize="9" orientation="portrait" r:id="rId1"/>
  <rowBreaks count="3" manualBreakCount="3">
    <brk id="48" max="16383" man="1"/>
    <brk id="87" max="16383" man="1"/>
    <brk id="125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/>
  </sheetPr>
  <dimension ref="A1:I78"/>
  <sheetViews>
    <sheetView topLeftCell="B1" workbookViewId="0">
      <selection activeCell="F1" sqref="F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2" customHeight="1"/>
    <row r="2" spans="1:9" s="1" customFormat="1" ht="33.75" customHeight="1">
      <c r="A2" s="26"/>
      <c r="B2" s="327" t="str">
        <f>'PT ORGANISMOS'!A2</f>
        <v>Precios de MAYO 2017</v>
      </c>
      <c r="C2" s="327"/>
      <c r="D2" s="327"/>
      <c r="E2" s="327"/>
      <c r="F2" s="327"/>
      <c r="G2" s="327"/>
      <c r="H2" s="327"/>
      <c r="I2" s="67"/>
    </row>
    <row r="3" spans="1:9" s="1" customFormat="1" ht="30" customHeight="1">
      <c r="A3" s="26"/>
      <c r="B3" s="326" t="s">
        <v>1465</v>
      </c>
      <c r="C3" s="326"/>
      <c r="D3" s="326"/>
      <c r="E3" s="326"/>
      <c r="F3" s="326"/>
      <c r="G3" s="326"/>
      <c r="H3" s="326"/>
      <c r="I3" s="67"/>
    </row>
    <row r="4" spans="1:9" s="1" customFormat="1" ht="26.25" customHeight="1">
      <c r="A4" s="26"/>
      <c r="B4" s="328" t="s">
        <v>1620</v>
      </c>
      <c r="C4" s="328"/>
      <c r="D4" s="328"/>
      <c r="E4" s="328"/>
      <c r="F4" s="328"/>
      <c r="G4" s="328"/>
      <c r="H4" s="328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1621</v>
      </c>
      <c r="B6" s="42" t="s">
        <v>1629</v>
      </c>
      <c r="C6" s="11"/>
      <c r="D6" s="45" t="s">
        <v>1470</v>
      </c>
      <c r="E6" s="43" t="str">
        <f>A6</f>
        <v>0.60.30.A</v>
      </c>
      <c r="F6" s="45" t="s">
        <v>1477</v>
      </c>
      <c r="G6" s="44">
        <f>SUM(G8:G17)</f>
        <v>11594.963588300918</v>
      </c>
      <c r="H6" s="8" t="s">
        <v>0</v>
      </c>
    </row>
    <row r="7" spans="1:9" s="2" customFormat="1" ht="15">
      <c r="A7" s="28"/>
      <c r="B7" s="34" t="s">
        <v>1466</v>
      </c>
      <c r="C7" s="18"/>
      <c r="D7" s="19" t="s">
        <v>1471</v>
      </c>
      <c r="E7" s="19" t="s">
        <v>1467</v>
      </c>
      <c r="F7" s="20" t="s">
        <v>1468</v>
      </c>
      <c r="G7" s="20" t="s">
        <v>1469</v>
      </c>
      <c r="H7" s="18"/>
    </row>
    <row r="8" spans="1:9" s="2" customFormat="1" ht="13.5" customHeight="1">
      <c r="A8" s="29"/>
      <c r="B8" s="46" t="s">
        <v>1459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160</v>
      </c>
      <c r="B9" s="39" t="str">
        <f>VLOOKUP($A9,'PT ORGANISMOS'!$B$5:$H$1024,4,FALSE)</f>
        <v>ga.010</v>
      </c>
      <c r="C9" s="7" t="str">
        <f>VLOOKUP($A9,'PT ORGANISMOS'!$B$5:$H$1024,3,FALSE)</f>
        <v>Caño de chapa galvanizada D=100mm ch30</v>
      </c>
      <c r="D9" s="8" t="str">
        <f>VLOOKUP($A9,'PT ORGANISMOS'!$B$5:$H$1024,7,FALSE)</f>
        <v>m</v>
      </c>
      <c r="E9" s="12">
        <v>5.77</v>
      </c>
      <c r="F9" s="22">
        <f>VLOOKUP($B9,IN_05_17!$B:$E,4,)</f>
        <v>82.466662865036426</v>
      </c>
      <c r="G9" s="13">
        <f>F9*E9</f>
        <v>475.83264473126013</v>
      </c>
      <c r="H9" s="8"/>
    </row>
    <row r="10" spans="1:9" s="2" customFormat="1" ht="13.5" customHeight="1">
      <c r="A10" s="27">
        <v>171</v>
      </c>
      <c r="B10" s="39" t="str">
        <f>VLOOKUP($A10,'PT ORGANISMOS'!$B$5:$H$1024,4,FALSE)</f>
        <v>ga.160</v>
      </c>
      <c r="C10" s="7" t="str">
        <f>VLOOKUP($A10,'PT ORGANISMOS'!$B$5:$H$1024,3,FALSE)</f>
        <v>Codo epoxi 19 mm</v>
      </c>
      <c r="D10" s="8" t="str">
        <f>VLOOKUP($A10,'PT ORGANISMOS'!$B$5:$H$1024,7,FALSE)</f>
        <v>u</v>
      </c>
      <c r="E10" s="12">
        <v>29.54</v>
      </c>
      <c r="F10" s="22">
        <f>VLOOKUP($B10,IN_05_17!$B:$E,4,)</f>
        <v>24.183776417482953</v>
      </c>
      <c r="G10" s="13">
        <f>F10*E10</f>
        <v>714.38875537244644</v>
      </c>
      <c r="H10" s="8"/>
    </row>
    <row r="11" spans="1:9" s="2" customFormat="1" ht="13.5" customHeight="1">
      <c r="A11" s="27"/>
      <c r="B11" s="39" t="s">
        <v>1622</v>
      </c>
      <c r="C11" s="7" t="s">
        <v>1623</v>
      </c>
      <c r="D11" s="8" t="s">
        <v>4</v>
      </c>
      <c r="E11" s="12">
        <v>18.600000000000001</v>
      </c>
      <c r="F11" s="22">
        <f>VLOOKUP($B11,IN_05_17!$B:$E,4,)</f>
        <v>91.552070503753257</v>
      </c>
      <c r="G11" s="13">
        <f>F11*E11</f>
        <v>1702.8685113698107</v>
      </c>
      <c r="H11" s="8"/>
    </row>
    <row r="12" spans="1:9" s="2" customFormat="1" ht="13.5" customHeight="1">
      <c r="A12" s="27">
        <v>167</v>
      </c>
      <c r="B12" s="39" t="str">
        <f>VLOOKUP($A12,'PT ORGANISMOS'!$B$5:$H$1024,4,FALSE)</f>
        <v>ga.137</v>
      </c>
      <c r="C12" s="7" t="str">
        <f>VLOOKUP($A12,'PT ORGANISMOS'!$B$5:$H$1024,3,FALSE)</f>
        <v>Llave p/gas cromada 1/2"</v>
      </c>
      <c r="D12" s="8" t="str">
        <f>VLOOKUP($A12,'PT ORGANISMOS'!$B$5:$H$1024,7,FALSE)</f>
        <v>u</v>
      </c>
      <c r="E12" s="12">
        <v>3.33</v>
      </c>
      <c r="F12" s="22">
        <f>VLOOKUP($B12,IN_05_17!$B:$E,4,)</f>
        <v>253.50774450873254</v>
      </c>
      <c r="G12" s="13">
        <f>F12*E12</f>
        <v>844.18078921407937</v>
      </c>
      <c r="H12" s="8"/>
    </row>
    <row r="13" spans="1:9" s="2" customFormat="1" ht="13.5" customHeight="1">
      <c r="A13" s="27">
        <v>162</v>
      </c>
      <c r="B13" s="39" t="str">
        <f>VLOOKUP($A13,'PT ORGANISMOS'!$B$5:$H$1024,4,FALSE)</f>
        <v>ga.020</v>
      </c>
      <c r="C13" s="7" t="str">
        <f>VLOOKUP($A13,'PT ORGANISMOS'!$B$5:$H$1024,3,FALSE)</f>
        <v>Gabinete medidor gas</v>
      </c>
      <c r="D13" s="8" t="str">
        <f>VLOOKUP($A13,'PT ORGANISMOS'!$B$5:$H$1024,7,FALSE)</f>
        <v>u</v>
      </c>
      <c r="E13" s="12">
        <v>1</v>
      </c>
      <c r="F13" s="22">
        <f>VLOOKUP($B13,IN_05_17!$B:$E,4,)</f>
        <v>978.61510054900634</v>
      </c>
      <c r="G13" s="13">
        <f>F13*E13</f>
        <v>978.61510054900634</v>
      </c>
      <c r="H13" s="8"/>
    </row>
    <row r="14" spans="1:9" s="2" customFormat="1" ht="13.5" customHeight="1">
      <c r="A14" s="27"/>
      <c r="B14" s="35" t="s">
        <v>1460</v>
      </c>
      <c r="C14" s="7"/>
      <c r="D14" s="8"/>
      <c r="E14" s="12"/>
      <c r="F14" s="22"/>
      <c r="G14" s="13"/>
      <c r="H14" s="8"/>
    </row>
    <row r="15" spans="1:9" s="2" customFormat="1" ht="13.5" customHeight="1">
      <c r="A15" s="27">
        <v>203</v>
      </c>
      <c r="B15" s="39" t="str">
        <f>VLOOKUP($A15,'PT ORGANISMOS'!$B$5:$H$1024,4,FALSE)</f>
        <v>mo.007</v>
      </c>
      <c r="C15" s="7" t="str">
        <f>VLOOKUP($A15,'PT ORGANISMOS'!$B$5:$H$1024,3,FALSE)</f>
        <v>Cuadrilla tipo U.G.A.T.S.</v>
      </c>
      <c r="D15" s="8" t="str">
        <f>VLOOKUP($A15,'PT ORGANISMOS'!$B$5:$H$1024,7,FALSE)</f>
        <v>h</v>
      </c>
      <c r="E15" s="12">
        <v>46</v>
      </c>
      <c r="F15" s="22">
        <f>VLOOKUP($B15,IN_05_17!$B:$E,4,)</f>
        <v>146.20929399999994</v>
      </c>
      <c r="G15" s="13">
        <f>F15*E15</f>
        <v>6725.6275239999977</v>
      </c>
      <c r="H15" s="8"/>
    </row>
    <row r="16" spans="1:9" s="2" customFormat="1" ht="13.5" customHeight="1">
      <c r="A16" s="27"/>
      <c r="B16" s="35" t="s">
        <v>1461</v>
      </c>
      <c r="C16" s="7"/>
      <c r="D16" s="8"/>
      <c r="E16" s="12"/>
      <c r="F16" s="22"/>
      <c r="G16" s="13"/>
      <c r="H16" s="8"/>
    </row>
    <row r="17" spans="1:8" s="2" customFormat="1" ht="13.5" customHeight="1">
      <c r="A17" s="30">
        <v>75</v>
      </c>
      <c r="B17" s="40" t="str">
        <f>VLOOKUP($A17,'PT ORGANISMOS'!$B$5:$H$1024,4,FALSE)</f>
        <v>eq.012</v>
      </c>
      <c r="C17" s="14" t="str">
        <f>VLOOKUP($A17,'PT ORGANISMOS'!$B$5:$H$1024,3,FALSE)</f>
        <v>Camión volcador 140 H.P.</v>
      </c>
      <c r="D17" s="15" t="str">
        <f>VLOOKUP($A17,'PT ORGANISMOS'!$B$5:$H$1024,7,FALSE)</f>
        <v>h</v>
      </c>
      <c r="E17" s="16">
        <v>0.15</v>
      </c>
      <c r="F17" s="24">
        <f>VLOOKUP($B17,IN_05_17!$B:$E,4,)</f>
        <v>1023.0017537621103</v>
      </c>
      <c r="G17" s="17">
        <f>F17*E17</f>
        <v>153.45026306431654</v>
      </c>
      <c r="H17" s="15"/>
    </row>
    <row r="20" spans="1:8" s="2" customFormat="1" ht="15.75">
      <c r="A20" s="50" t="s">
        <v>1624</v>
      </c>
      <c r="B20" s="42" t="s">
        <v>1630</v>
      </c>
      <c r="C20" s="11"/>
      <c r="D20" s="45" t="s">
        <v>1470</v>
      </c>
      <c r="E20" s="43" t="str">
        <f>A20</f>
        <v>0.60.30.F</v>
      </c>
      <c r="F20" s="45" t="s">
        <v>1477</v>
      </c>
      <c r="G20" s="44">
        <f>SUM(G22:G33)</f>
        <v>13533.730158350221</v>
      </c>
      <c r="H20" s="8" t="s">
        <v>0</v>
      </c>
    </row>
    <row r="21" spans="1:8" s="2" customFormat="1" ht="15">
      <c r="A21" s="28"/>
      <c r="B21" s="34" t="s">
        <v>1466</v>
      </c>
      <c r="C21" s="18"/>
      <c r="D21" s="19" t="s">
        <v>1471</v>
      </c>
      <c r="E21" s="19" t="s">
        <v>1467</v>
      </c>
      <c r="F21" s="20" t="s">
        <v>1468</v>
      </c>
      <c r="G21" s="20" t="s">
        <v>1469</v>
      </c>
      <c r="H21" s="18"/>
    </row>
    <row r="22" spans="1:8" s="2" customFormat="1" ht="13.5" customHeight="1">
      <c r="A22" s="29"/>
      <c r="B22" s="46" t="s">
        <v>1459</v>
      </c>
      <c r="C22" s="25"/>
      <c r="D22" s="41"/>
      <c r="E22" s="47"/>
      <c r="F22" s="48"/>
      <c r="G22" s="49"/>
      <c r="H22" s="41"/>
    </row>
    <row r="23" spans="1:8" s="2" customFormat="1" ht="13.5" customHeight="1">
      <c r="A23" s="27">
        <v>161</v>
      </c>
      <c r="B23" s="39" t="str">
        <f>VLOOKUP($A23,'PT ORGANISMOS'!$B$5:$H$1024,4,FALSE)</f>
        <v>ga.011</v>
      </c>
      <c r="C23" s="7" t="str">
        <f>VLOOKUP($A23,'PT ORGANISMOS'!$B$5:$H$1024,3,FALSE)</f>
        <v>Componentes epoxi x 1/4lt.</v>
      </c>
      <c r="D23" s="8" t="str">
        <f>VLOOKUP($A23,'PT ORGANISMOS'!$B$5:$H$1024,7,FALSE)</f>
        <v>u</v>
      </c>
      <c r="E23" s="12">
        <v>4.8</v>
      </c>
      <c r="F23" s="22">
        <f>VLOOKUP($B23,IN_05_17!$B:$E,4,)</f>
        <v>134.65356415932217</v>
      </c>
      <c r="G23" s="13">
        <f t="shared" ref="G23:G29" si="0">F23*E23</f>
        <v>646.33710796474645</v>
      </c>
      <c r="H23" s="8"/>
    </row>
    <row r="24" spans="1:8" s="2" customFormat="1" ht="13.5" customHeight="1">
      <c r="A24" s="27">
        <v>171</v>
      </c>
      <c r="B24" s="39" t="str">
        <f>VLOOKUP($A24,'PT ORGANISMOS'!$B$5:$H$1024,4,FALSE)</f>
        <v>ga.160</v>
      </c>
      <c r="C24" s="7" t="str">
        <f>VLOOKUP($A24,'PT ORGANISMOS'!$B$5:$H$1024,3,FALSE)</f>
        <v>Codo epoxi 19 mm</v>
      </c>
      <c r="D24" s="8" t="str">
        <f>VLOOKUP($A24,'PT ORGANISMOS'!$B$5:$H$1024,7,FALSE)</f>
        <v>u</v>
      </c>
      <c r="E24" s="12">
        <v>28.5</v>
      </c>
      <c r="F24" s="22">
        <f>VLOOKUP($B24,IN_05_17!$B:$E,4,)</f>
        <v>24.183776417482953</v>
      </c>
      <c r="G24" s="13">
        <f t="shared" si="0"/>
        <v>689.23762789826412</v>
      </c>
      <c r="H24" s="8"/>
    </row>
    <row r="25" spans="1:8" s="2" customFormat="1" ht="13.5" customHeight="1">
      <c r="A25" s="27"/>
      <c r="B25" s="39" t="s">
        <v>1622</v>
      </c>
      <c r="C25" s="7" t="s">
        <v>1623</v>
      </c>
      <c r="D25" s="8" t="s">
        <v>4</v>
      </c>
      <c r="E25" s="12">
        <v>25.6</v>
      </c>
      <c r="F25" s="22">
        <f>VLOOKUP($B25,IN_05_17!$B:$E,4,)</f>
        <v>91.552070503753257</v>
      </c>
      <c r="G25" s="13">
        <f t="shared" si="0"/>
        <v>2343.7330048960835</v>
      </c>
      <c r="H25" s="8"/>
    </row>
    <row r="26" spans="1:8" s="2" customFormat="1" ht="13.5" customHeight="1">
      <c r="A26" s="27">
        <v>166</v>
      </c>
      <c r="B26" s="39" t="str">
        <f>VLOOKUP($A26,'PT ORGANISMOS'!$B$5:$H$1024,4,FALSE)</f>
        <v>ga.126</v>
      </c>
      <c r="C26" s="7" t="str">
        <f>VLOOKUP($A26,'PT ORGANISMOS'!$B$5:$H$1024,3,FALSE)</f>
        <v>Regulador y flexible p/gas natural</v>
      </c>
      <c r="D26" s="8" t="str">
        <f>VLOOKUP($A26,'PT ORGANISMOS'!$B$5:$H$1024,7,FALSE)</f>
        <v>u</v>
      </c>
      <c r="E26" s="12">
        <v>1</v>
      </c>
      <c r="F26" s="22">
        <f>VLOOKUP($B26,IN_05_17!$B:$E,4,)</f>
        <v>646.02604341960466</v>
      </c>
      <c r="G26" s="13">
        <f t="shared" si="0"/>
        <v>646.02604341960466</v>
      </c>
      <c r="H26" s="8"/>
    </row>
    <row r="27" spans="1:8" s="2" customFormat="1" ht="13.5" customHeight="1">
      <c r="A27" s="27">
        <v>162</v>
      </c>
      <c r="B27" s="39" t="str">
        <f>VLOOKUP($A27,'PT ORGANISMOS'!$B$5:$H$1024,4,FALSE)</f>
        <v>ga.020</v>
      </c>
      <c r="C27" s="7" t="str">
        <f>VLOOKUP($A27,'PT ORGANISMOS'!$B$5:$H$1024,3,FALSE)</f>
        <v>Gabinete medidor gas</v>
      </c>
      <c r="D27" s="8" t="str">
        <f>VLOOKUP($A27,'PT ORGANISMOS'!$B$5:$H$1024,7,FALSE)</f>
        <v>u</v>
      </c>
      <c r="E27" s="12">
        <v>1</v>
      </c>
      <c r="F27" s="22">
        <f>VLOOKUP($B27,IN_05_17!$B:$E,4,)</f>
        <v>978.61510054900634</v>
      </c>
      <c r="G27" s="13">
        <f t="shared" si="0"/>
        <v>978.61510054900634</v>
      </c>
      <c r="H27" s="8"/>
    </row>
    <row r="28" spans="1:8" s="2" customFormat="1" ht="13.5" customHeight="1">
      <c r="A28" s="27">
        <v>167</v>
      </c>
      <c r="B28" s="39" t="str">
        <f>VLOOKUP($A28,'PT ORGANISMOS'!$B$5:$H$1024,4,FALSE)</f>
        <v>ga.137</v>
      </c>
      <c r="C28" s="7" t="str">
        <f>VLOOKUP($A28,'PT ORGANISMOS'!$B$5:$H$1024,3,FALSE)</f>
        <v>Llave p/gas cromada 1/2"</v>
      </c>
      <c r="D28" s="8" t="str">
        <f>VLOOKUP($A28,'PT ORGANISMOS'!$B$5:$H$1024,7,FALSE)</f>
        <v>u</v>
      </c>
      <c r="E28" s="12">
        <v>3.33</v>
      </c>
      <c r="F28" s="22">
        <f>VLOOKUP($B28,IN_05_17!$B:$E,4,)</f>
        <v>253.50774450873254</v>
      </c>
      <c r="G28" s="13">
        <f t="shared" si="0"/>
        <v>844.18078921407937</v>
      </c>
      <c r="H28" s="8"/>
    </row>
    <row r="29" spans="1:8" s="2" customFormat="1" ht="13.5" customHeight="1">
      <c r="A29" s="27">
        <v>160</v>
      </c>
      <c r="B29" s="39" t="str">
        <f>VLOOKUP($A29,'PT ORGANISMOS'!$B$5:$H$1024,4,FALSE)</f>
        <v>ga.010</v>
      </c>
      <c r="C29" s="7" t="str">
        <f>VLOOKUP($A29,'PT ORGANISMOS'!$B$5:$H$1024,3,FALSE)</f>
        <v>Caño de chapa galvanizada D=100mm ch30</v>
      </c>
      <c r="D29" s="8" t="str">
        <f>VLOOKUP($A29,'PT ORGANISMOS'!$B$5:$H$1024,7,FALSE)</f>
        <v>m</v>
      </c>
      <c r="E29" s="12">
        <v>5.77</v>
      </c>
      <c r="F29" s="22">
        <f>VLOOKUP($B29,IN_05_17!$B:$E,4,)</f>
        <v>82.466662865036426</v>
      </c>
      <c r="G29" s="13">
        <f t="shared" si="0"/>
        <v>475.83264473126013</v>
      </c>
      <c r="H29" s="8"/>
    </row>
    <row r="30" spans="1:8" s="2" customFormat="1" ht="13.5" customHeight="1">
      <c r="A30" s="27"/>
      <c r="B30" s="35" t="s">
        <v>1460</v>
      </c>
      <c r="C30" s="7"/>
      <c r="D30" s="8"/>
      <c r="E30" s="12"/>
      <c r="F30" s="22"/>
      <c r="G30" s="13"/>
      <c r="H30" s="8"/>
    </row>
    <row r="31" spans="1:8" s="2" customFormat="1" ht="13.5" customHeight="1">
      <c r="A31" s="27">
        <v>203</v>
      </c>
      <c r="B31" s="39" t="str">
        <f>VLOOKUP($A31,'PT ORGANISMOS'!$B$5:$H$1024,4,FALSE)</f>
        <v>mo.007</v>
      </c>
      <c r="C31" s="7" t="str">
        <f>VLOOKUP($A31,'PT ORGANISMOS'!$B$5:$H$1024,3,FALSE)</f>
        <v>Cuadrilla tipo U.G.A.T.S.</v>
      </c>
      <c r="D31" s="8" t="str">
        <f>VLOOKUP($A31,'PT ORGANISMOS'!$B$5:$H$1024,7,FALSE)</f>
        <v>h</v>
      </c>
      <c r="E31" s="12">
        <v>46</v>
      </c>
      <c r="F31" s="22">
        <f>VLOOKUP($B31,IN_05_17!$B:$E,4,)</f>
        <v>146.20929399999994</v>
      </c>
      <c r="G31" s="13">
        <f>F31*E31</f>
        <v>6725.6275239999977</v>
      </c>
      <c r="H31" s="8"/>
    </row>
    <row r="32" spans="1:8" s="2" customFormat="1" ht="13.5" customHeight="1">
      <c r="A32" s="27"/>
      <c r="B32" s="35" t="s">
        <v>1461</v>
      </c>
      <c r="C32" s="7"/>
      <c r="D32" s="8"/>
      <c r="E32" s="12"/>
      <c r="F32" s="22"/>
      <c r="G32" s="13"/>
      <c r="H32" s="8"/>
    </row>
    <row r="33" spans="1:8" s="2" customFormat="1" ht="13.5" customHeight="1">
      <c r="A33" s="30">
        <v>75</v>
      </c>
      <c r="B33" s="40" t="str">
        <f>VLOOKUP($A33,'PT ORGANISMOS'!$B$5:$H$1024,4,FALSE)</f>
        <v>eq.012</v>
      </c>
      <c r="C33" s="14" t="str">
        <f>VLOOKUP($A33,'PT ORGANISMOS'!$B$5:$H$1024,3,FALSE)</f>
        <v>Camión volcador 140 H.P.</v>
      </c>
      <c r="D33" s="15" t="str">
        <f>VLOOKUP($A33,'PT ORGANISMOS'!$B$5:$H$1024,7,FALSE)</f>
        <v>h</v>
      </c>
      <c r="E33" s="16">
        <v>0.18</v>
      </c>
      <c r="F33" s="24">
        <f>VLOOKUP($B33,IN_05_17!$B:$E,4,)</f>
        <v>1023.0017537621103</v>
      </c>
      <c r="G33" s="17">
        <f>F33*E33</f>
        <v>184.14031567717984</v>
      </c>
      <c r="H33" s="15"/>
    </row>
    <row r="36" spans="1:8" s="2" customFormat="1" ht="15.75">
      <c r="A36" s="50" t="s">
        <v>1625</v>
      </c>
      <c r="B36" s="42" t="s">
        <v>1631</v>
      </c>
      <c r="C36" s="11"/>
      <c r="D36" s="45" t="s">
        <v>1470</v>
      </c>
      <c r="E36" s="43" t="str">
        <f>A36</f>
        <v>0.60.40.A</v>
      </c>
      <c r="F36" s="45" t="s">
        <v>1477</v>
      </c>
      <c r="G36" s="44">
        <f>SUM(G38:G48)</f>
        <v>188067.52627440466</v>
      </c>
      <c r="H36" s="8" t="s">
        <v>0</v>
      </c>
    </row>
    <row r="37" spans="1:8" s="2" customFormat="1" ht="15">
      <c r="A37" s="28"/>
      <c r="B37" s="34" t="s">
        <v>1466</v>
      </c>
      <c r="C37" s="18"/>
      <c r="D37" s="19" t="s">
        <v>1471</v>
      </c>
      <c r="E37" s="19" t="s">
        <v>1467</v>
      </c>
      <c r="F37" s="20" t="s">
        <v>1468</v>
      </c>
      <c r="G37" s="20" t="s">
        <v>1469</v>
      </c>
      <c r="H37" s="18"/>
    </row>
    <row r="38" spans="1:8" s="2" customFormat="1" ht="13.5" customHeight="1">
      <c r="A38" s="29"/>
      <c r="B38" s="46" t="s">
        <v>1459</v>
      </c>
      <c r="C38" s="25"/>
      <c r="D38" s="41"/>
      <c r="E38" s="47"/>
      <c r="F38" s="48"/>
      <c r="G38" s="49"/>
      <c r="H38" s="41"/>
    </row>
    <row r="39" spans="1:8" s="2" customFormat="1" ht="13.5" customHeight="1">
      <c r="A39" s="27">
        <v>160</v>
      </c>
      <c r="B39" s="39" t="str">
        <f>VLOOKUP($A39,'PT ORGANISMOS'!$B$5:$H$1024,4,FALSE)</f>
        <v>ga.010</v>
      </c>
      <c r="C39" s="7" t="str">
        <f>VLOOKUP($A39,'PT ORGANISMOS'!$B$5:$H$1024,3,FALSE)</f>
        <v>Caño de chapa galvanizada D=100mm ch30</v>
      </c>
      <c r="D39" s="8" t="str">
        <f>VLOOKUP($A39,'PT ORGANISMOS'!$B$5:$H$1024,7,FALSE)</f>
        <v>m</v>
      </c>
      <c r="E39" s="32">
        <v>103.441</v>
      </c>
      <c r="F39" s="22">
        <f>VLOOKUP($B39,IN_05_17!$B:$E,4,)</f>
        <v>82.466662865036426</v>
      </c>
      <c r="G39" s="13">
        <f t="shared" ref="G39:G44" si="1">F39*E39</f>
        <v>8530.4340734222333</v>
      </c>
      <c r="H39" s="8"/>
    </row>
    <row r="40" spans="1:8" s="2" customFormat="1" ht="13.5" customHeight="1">
      <c r="A40" s="27">
        <v>171</v>
      </c>
      <c r="B40" s="39" t="str">
        <f>VLOOKUP($A40,'PT ORGANISMOS'!$B$5:$H$1024,4,FALSE)</f>
        <v>ga.160</v>
      </c>
      <c r="C40" s="7" t="str">
        <f>VLOOKUP($A40,'PT ORGANISMOS'!$B$5:$H$1024,3,FALSE)</f>
        <v>Codo epoxi 19 mm</v>
      </c>
      <c r="D40" s="8" t="str">
        <f>VLOOKUP($A40,'PT ORGANISMOS'!$B$5:$H$1024,7,FALSE)</f>
        <v>u</v>
      </c>
      <c r="E40" s="32">
        <v>367.221</v>
      </c>
      <c r="F40" s="22">
        <f>VLOOKUP($B40,IN_05_17!$B:$E,4,)</f>
        <v>24.183776417482953</v>
      </c>
      <c r="G40" s="13">
        <f t="shared" si="1"/>
        <v>8880.7905598045072</v>
      </c>
      <c r="H40" s="8"/>
    </row>
    <row r="41" spans="1:8" s="2" customFormat="1" ht="13.5" customHeight="1">
      <c r="A41" s="27"/>
      <c r="B41" s="39" t="s">
        <v>1622</v>
      </c>
      <c r="C41" s="7" t="s">
        <v>1623</v>
      </c>
      <c r="D41" s="8" t="s">
        <v>4</v>
      </c>
      <c r="E41" s="32">
        <v>324.37099999999998</v>
      </c>
      <c r="F41" s="22">
        <f>VLOOKUP($B41,IN_05_17!$B:$E,4,)</f>
        <v>91.552070503753257</v>
      </c>
      <c r="G41" s="13">
        <f t="shared" si="1"/>
        <v>29696.836661372945</v>
      </c>
      <c r="H41" s="8"/>
    </row>
    <row r="42" spans="1:8" s="2" customFormat="1" ht="13.5" customHeight="1">
      <c r="A42" s="27">
        <v>167</v>
      </c>
      <c r="B42" s="39" t="str">
        <f>VLOOKUP($A42,'PT ORGANISMOS'!$B$5:$H$1024,4,FALSE)</f>
        <v>ga.137</v>
      </c>
      <c r="C42" s="7" t="str">
        <f>VLOOKUP($A42,'PT ORGANISMOS'!$B$5:$H$1024,3,FALSE)</f>
        <v>Llave p/gas cromada 1/2"</v>
      </c>
      <c r="D42" s="8" t="str">
        <f>VLOOKUP($A42,'PT ORGANISMOS'!$B$5:$H$1024,7,FALSE)</f>
        <v>u</v>
      </c>
      <c r="E42" s="32">
        <v>156.19300000000001</v>
      </c>
      <c r="F42" s="22">
        <f>VLOOKUP($B42,IN_05_17!$B:$E,4,)</f>
        <v>253.50774450873254</v>
      </c>
      <c r="G42" s="13">
        <f t="shared" si="1"/>
        <v>39596.135138052465</v>
      </c>
      <c r="H42" s="8"/>
    </row>
    <row r="43" spans="1:8" s="2" customFormat="1" ht="13.5" customHeight="1">
      <c r="A43" s="27">
        <v>161</v>
      </c>
      <c r="B43" s="39" t="str">
        <f>VLOOKUP($A43,'PT ORGANISMOS'!$B$5:$H$1024,4,FALSE)</f>
        <v>ga.011</v>
      </c>
      <c r="C43" s="7" t="str">
        <f>VLOOKUP($A43,'PT ORGANISMOS'!$B$5:$H$1024,3,FALSE)</f>
        <v>Componentes epoxi x 1/4lt.</v>
      </c>
      <c r="D43" s="8" t="str">
        <f>VLOOKUP($A43,'PT ORGANISMOS'!$B$5:$H$1024,7,FALSE)</f>
        <v>u</v>
      </c>
      <c r="E43" s="32">
        <v>70.497</v>
      </c>
      <c r="F43" s="22">
        <f>VLOOKUP($B43,IN_05_17!$B:$E,4,)</f>
        <v>134.65356415932217</v>
      </c>
      <c r="G43" s="13">
        <f t="shared" si="1"/>
        <v>9492.6723125397348</v>
      </c>
      <c r="H43" s="8"/>
    </row>
    <row r="44" spans="1:8" s="2" customFormat="1" ht="13.5" customHeight="1">
      <c r="A44" s="27">
        <v>162</v>
      </c>
      <c r="B44" s="39" t="str">
        <f>VLOOKUP($A44,'PT ORGANISMOS'!$B$5:$H$1024,4,FALSE)</f>
        <v>ga.020</v>
      </c>
      <c r="C44" s="7" t="str">
        <f>VLOOKUP($A44,'PT ORGANISMOS'!$B$5:$H$1024,3,FALSE)</f>
        <v>Gabinete medidor gas</v>
      </c>
      <c r="D44" s="8" t="str">
        <f>VLOOKUP($A44,'PT ORGANISMOS'!$B$5:$H$1024,7,FALSE)</f>
        <v>u</v>
      </c>
      <c r="E44" s="32">
        <v>9.4640000000000004</v>
      </c>
      <c r="F44" s="22">
        <f>VLOOKUP($B44,IN_05_17!$B:$E,4,)</f>
        <v>978.61510054900634</v>
      </c>
      <c r="G44" s="13">
        <f t="shared" si="1"/>
        <v>9261.6133115957964</v>
      </c>
      <c r="H44" s="8"/>
    </row>
    <row r="45" spans="1:8" s="2" customFormat="1" ht="13.5" customHeight="1">
      <c r="A45" s="27"/>
      <c r="B45" s="35" t="s">
        <v>1460</v>
      </c>
      <c r="C45" s="7"/>
      <c r="D45" s="8"/>
      <c r="E45" s="32"/>
      <c r="F45" s="22"/>
      <c r="G45" s="13"/>
      <c r="H45" s="8"/>
    </row>
    <row r="46" spans="1:8" s="2" customFormat="1" ht="13.5" customHeight="1">
      <c r="A46" s="27">
        <v>203</v>
      </c>
      <c r="B46" s="39" t="str">
        <f>VLOOKUP($A46,'PT ORGANISMOS'!$B$5:$H$1024,4,FALSE)</f>
        <v>mo.007</v>
      </c>
      <c r="C46" s="7" t="str">
        <f>VLOOKUP($A46,'PT ORGANISMOS'!$B$5:$H$1024,3,FALSE)</f>
        <v>Cuadrilla tipo U.G.A.T.S.</v>
      </c>
      <c r="D46" s="8" t="str">
        <f>VLOOKUP($A46,'PT ORGANISMOS'!$B$5:$H$1024,7,FALSE)</f>
        <v>h</v>
      </c>
      <c r="E46" s="32">
        <v>539.44600000000003</v>
      </c>
      <c r="F46" s="22">
        <f>VLOOKUP($B46,IN_05_17!$B:$E,4,)</f>
        <v>146.20929399999994</v>
      </c>
      <c r="G46" s="13">
        <f>F46*E46</f>
        <v>78872.018811123969</v>
      </c>
      <c r="H46" s="8"/>
    </row>
    <row r="47" spans="1:8" s="2" customFormat="1" ht="13.5" customHeight="1">
      <c r="A47" s="27"/>
      <c r="B47" s="35" t="s">
        <v>1461</v>
      </c>
      <c r="C47" s="7"/>
      <c r="D47" s="8"/>
      <c r="E47" s="32"/>
      <c r="F47" s="22"/>
      <c r="G47" s="13"/>
      <c r="H47" s="8"/>
    </row>
    <row r="48" spans="1:8" s="2" customFormat="1" ht="13.5" customHeight="1">
      <c r="A48" s="30">
        <v>75</v>
      </c>
      <c r="B48" s="40" t="str">
        <f>VLOOKUP($A48,'PT ORGANISMOS'!$B$5:$H$1024,4,FALSE)</f>
        <v>eq.012</v>
      </c>
      <c r="C48" s="14" t="str">
        <f>VLOOKUP($A48,'PT ORGANISMOS'!$B$5:$H$1024,3,FALSE)</f>
        <v>Camión volcador 140 H.P.</v>
      </c>
      <c r="D48" s="15" t="str">
        <f>VLOOKUP($A48,'PT ORGANISMOS'!$B$5:$H$1024,7,FALSE)</f>
        <v>h</v>
      </c>
      <c r="E48" s="31">
        <v>3.653</v>
      </c>
      <c r="F48" s="24">
        <f>VLOOKUP($B48,IN_05_17!$B:$E,4,)</f>
        <v>1023.0017537621103</v>
      </c>
      <c r="G48" s="17">
        <f>F48*E48</f>
        <v>3737.0254064929891</v>
      </c>
      <c r="H48" s="15"/>
    </row>
    <row r="50" spans="1:8" s="2" customFormat="1" ht="15.75">
      <c r="A50" s="50" t="s">
        <v>1626</v>
      </c>
      <c r="B50" s="42" t="s">
        <v>1627</v>
      </c>
      <c r="C50" s="11"/>
      <c r="D50" s="45" t="s">
        <v>1470</v>
      </c>
      <c r="E50" s="43" t="str">
        <f>A50</f>
        <v>0.61.00.A</v>
      </c>
      <c r="F50" s="45" t="s">
        <v>1477</v>
      </c>
      <c r="G50" s="44">
        <f>SUM(G52:G59)</f>
        <v>14378.929681462436</v>
      </c>
      <c r="H50" s="8" t="s">
        <v>0</v>
      </c>
    </row>
    <row r="51" spans="1:8" s="2" customFormat="1" ht="15">
      <c r="A51" s="28"/>
      <c r="B51" s="34" t="s">
        <v>1466</v>
      </c>
      <c r="C51" s="18"/>
      <c r="D51" s="19" t="s">
        <v>1471</v>
      </c>
      <c r="E51" s="19" t="s">
        <v>1467</v>
      </c>
      <c r="F51" s="20" t="s">
        <v>1468</v>
      </c>
      <c r="G51" s="20" t="s">
        <v>1469</v>
      </c>
      <c r="H51" s="18"/>
    </row>
    <row r="52" spans="1:8" s="2" customFormat="1" ht="13.5" customHeight="1">
      <c r="A52" s="29"/>
      <c r="B52" s="46" t="s">
        <v>1459</v>
      </c>
      <c r="C52" s="25"/>
      <c r="D52" s="41"/>
      <c r="E52" s="47"/>
      <c r="F52" s="48"/>
      <c r="G52" s="49"/>
      <c r="H52" s="41"/>
    </row>
    <row r="53" spans="1:8" s="2" customFormat="1" ht="13.5" customHeight="1">
      <c r="A53" s="27">
        <v>165</v>
      </c>
      <c r="B53" s="39" t="str">
        <f>VLOOKUP($A53,'PT ORGANISMOS'!$B$5:$H$1024,4,FALSE)</f>
        <v>ga.116</v>
      </c>
      <c r="C53" s="7" t="str">
        <f>VLOOKUP($A53,'PT ORGANISMOS'!$B$5:$H$1024,3,FALSE)</f>
        <v>Cocina 4 hornallas</v>
      </c>
      <c r="D53" s="8" t="str">
        <f>VLOOKUP($A53,'PT ORGANISMOS'!$B$5:$H$1024,7,FALSE)</f>
        <v>u</v>
      </c>
      <c r="E53" s="12">
        <v>1</v>
      </c>
      <c r="F53" s="22">
        <f>VLOOKUP($B53,IN_05_17!$B:$E,4,)</f>
        <v>4662.7157235498007</v>
      </c>
      <c r="G53" s="13">
        <f>F53*E53</f>
        <v>4662.7157235498007</v>
      </c>
      <c r="H53" s="8"/>
    </row>
    <row r="54" spans="1:8" s="2" customFormat="1" ht="13.5" customHeight="1">
      <c r="A54" s="27">
        <v>164</v>
      </c>
      <c r="B54" s="39" t="str">
        <f>VLOOKUP($A54,'PT ORGANISMOS'!$B$5:$H$1024,4,FALSE)</f>
        <v>ga.114</v>
      </c>
      <c r="C54" s="7" t="str">
        <f>VLOOKUP($A54,'PT ORGANISMOS'!$B$5:$H$1024,3,FALSE)</f>
        <v>Calefón 14 litros blanco</v>
      </c>
      <c r="D54" s="8" t="str">
        <f>VLOOKUP($A54,'PT ORGANISMOS'!$B$5:$H$1024,7,FALSE)</f>
        <v>u</v>
      </c>
      <c r="E54" s="12">
        <v>1</v>
      </c>
      <c r="F54" s="22">
        <f>VLOOKUP($B54,IN_05_17!$B:$E,4,)</f>
        <v>4494.0693668884533</v>
      </c>
      <c r="G54" s="13">
        <f>F54*E54</f>
        <v>4494.0693668884533</v>
      </c>
      <c r="H54" s="8"/>
    </row>
    <row r="55" spans="1:8" s="2" customFormat="1" ht="13.5" customHeight="1">
      <c r="A55" s="27">
        <v>163</v>
      </c>
      <c r="B55" s="39" t="str">
        <f>VLOOKUP($A55,'PT ORGANISMOS'!$B$5:$H$1024,4,FALSE)</f>
        <v>ga.113</v>
      </c>
      <c r="C55" s="7" t="str">
        <f>VLOOKUP($A55,'PT ORGANISMOS'!$B$5:$H$1024,3,FALSE)</f>
        <v>Calefactor TB 3800 calorias</v>
      </c>
      <c r="D55" s="8" t="str">
        <f>VLOOKUP($A55,'PT ORGANISMOS'!$B$5:$H$1024,7,FALSE)</f>
        <v>u</v>
      </c>
      <c r="E55" s="12">
        <v>1</v>
      </c>
      <c r="F55" s="22">
        <f>VLOOKUP($B55,IN_05_17!$B:$E,4,)</f>
        <v>3280.6704883993384</v>
      </c>
      <c r="G55" s="13">
        <f>F55*E55</f>
        <v>3280.6704883993384</v>
      </c>
      <c r="H55" s="8"/>
    </row>
    <row r="56" spans="1:8" s="2" customFormat="1" ht="13.5" customHeight="1">
      <c r="A56" s="27"/>
      <c r="B56" s="35" t="s">
        <v>1460</v>
      </c>
      <c r="C56" s="7"/>
      <c r="D56" s="8"/>
      <c r="E56" s="12"/>
      <c r="F56" s="22"/>
      <c r="G56" s="13"/>
      <c r="H56" s="8"/>
    </row>
    <row r="57" spans="1:8" s="2" customFormat="1" ht="13.5" customHeight="1">
      <c r="A57" s="27">
        <v>203</v>
      </c>
      <c r="B57" s="39" t="str">
        <f>VLOOKUP($A57,'PT ORGANISMOS'!$B$5:$H$1024,4,FALSE)</f>
        <v>mo.007</v>
      </c>
      <c r="C57" s="7" t="str">
        <f>VLOOKUP($A57,'PT ORGANISMOS'!$B$5:$H$1024,3,FALSE)</f>
        <v>Cuadrilla tipo U.G.A.T.S.</v>
      </c>
      <c r="D57" s="8" t="str">
        <f>VLOOKUP($A57,'PT ORGANISMOS'!$B$5:$H$1024,7,FALSE)</f>
        <v>h</v>
      </c>
      <c r="E57" s="12">
        <v>10.48</v>
      </c>
      <c r="F57" s="22">
        <f>VLOOKUP($B57,IN_05_17!$B:$E,4,)</f>
        <v>146.20929399999994</v>
      </c>
      <c r="G57" s="13">
        <f>F57*E57</f>
        <v>1532.2734011199996</v>
      </c>
      <c r="H57" s="8"/>
    </row>
    <row r="58" spans="1:8" s="2" customFormat="1" ht="13.5" customHeight="1">
      <c r="A58" s="27"/>
      <c r="B58" s="35" t="s">
        <v>1461</v>
      </c>
      <c r="C58" s="7"/>
      <c r="D58" s="8"/>
      <c r="E58" s="12"/>
      <c r="F58" s="22"/>
      <c r="G58" s="13"/>
      <c r="H58" s="8"/>
    </row>
    <row r="59" spans="1:8" s="2" customFormat="1" ht="13.5" customHeight="1">
      <c r="A59" s="30">
        <v>75</v>
      </c>
      <c r="B59" s="40" t="str">
        <f>VLOOKUP($A59,'PT ORGANISMOS'!$B$5:$H$1024,4,FALSE)</f>
        <v>eq.012</v>
      </c>
      <c r="C59" s="14" t="str">
        <f>VLOOKUP($A59,'PT ORGANISMOS'!$B$5:$H$1024,3,FALSE)</f>
        <v>Camión volcador 140 H.P.</v>
      </c>
      <c r="D59" s="15" t="str">
        <f>VLOOKUP($A59,'PT ORGANISMOS'!$B$5:$H$1024,7,FALSE)</f>
        <v>h</v>
      </c>
      <c r="E59" s="16">
        <v>0.4</v>
      </c>
      <c r="F59" s="24">
        <f>VLOOKUP($B59,IN_05_17!$B:$E,4,)</f>
        <v>1023.0017537621103</v>
      </c>
      <c r="G59" s="17">
        <f>F59*E59</f>
        <v>409.20070150484412</v>
      </c>
      <c r="H59" s="15"/>
    </row>
    <row r="62" spans="1:8" s="2" customFormat="1" ht="15.75">
      <c r="A62" s="50" t="s">
        <v>1628</v>
      </c>
      <c r="B62" s="42" t="s">
        <v>1733</v>
      </c>
      <c r="C62" s="11"/>
      <c r="D62" s="45" t="s">
        <v>1470</v>
      </c>
      <c r="E62" s="43" t="str">
        <f>A62</f>
        <v>0.60.31.F</v>
      </c>
      <c r="F62" s="45" t="s">
        <v>1477</v>
      </c>
      <c r="G62" s="44">
        <f>SUM(G64:G78)</f>
        <v>27953.57990996314</v>
      </c>
      <c r="H62" s="8" t="s">
        <v>0</v>
      </c>
    </row>
    <row r="63" spans="1:8" s="2" customFormat="1" ht="15">
      <c r="A63" s="28"/>
      <c r="B63" s="34" t="s">
        <v>1466</v>
      </c>
      <c r="C63" s="18"/>
      <c r="D63" s="19" t="s">
        <v>1471</v>
      </c>
      <c r="E63" s="19" t="s">
        <v>1467</v>
      </c>
      <c r="F63" s="20" t="s">
        <v>1468</v>
      </c>
      <c r="G63" s="20" t="s">
        <v>1469</v>
      </c>
      <c r="H63" s="18"/>
    </row>
    <row r="64" spans="1:8" s="2" customFormat="1" ht="12.75" customHeight="1">
      <c r="A64" s="29"/>
      <c r="B64" s="46" t="s">
        <v>1459</v>
      </c>
      <c r="C64" s="25"/>
      <c r="D64" s="41"/>
      <c r="E64" s="47"/>
      <c r="F64" s="48"/>
      <c r="G64" s="49"/>
      <c r="H64" s="41"/>
    </row>
    <row r="65" spans="1:8" s="2" customFormat="1" ht="12.75" customHeight="1">
      <c r="A65" s="27">
        <v>161</v>
      </c>
      <c r="B65" s="39" t="str">
        <f>VLOOKUP($A65,'PT ORGANISMOS'!$B$5:$H$1024,4,FALSE)</f>
        <v>ga.011</v>
      </c>
      <c r="C65" s="7" t="str">
        <f>VLOOKUP($A65,'PT ORGANISMOS'!$B$5:$H$1024,3,FALSE)</f>
        <v>Componentes epoxi x 1/4lt.</v>
      </c>
      <c r="D65" s="8" t="str">
        <f>VLOOKUP($A65,'PT ORGANISMOS'!$B$5:$H$1024,7,FALSE)</f>
        <v>u</v>
      </c>
      <c r="E65" s="12">
        <v>4.8</v>
      </c>
      <c r="F65" s="22">
        <f>VLOOKUP($B65,IN_05_17!$B:$E,4,)</f>
        <v>134.65356415932217</v>
      </c>
      <c r="G65" s="13">
        <f t="shared" ref="G65:G74" si="2">F65*E65</f>
        <v>646.33710796474645</v>
      </c>
      <c r="H65" s="8"/>
    </row>
    <row r="66" spans="1:8" s="2" customFormat="1" ht="12.75" customHeight="1">
      <c r="A66" s="27">
        <v>171</v>
      </c>
      <c r="B66" s="39" t="str">
        <f>VLOOKUP($A66,'PT ORGANISMOS'!$B$5:$H$1024,4,FALSE)</f>
        <v>ga.160</v>
      </c>
      <c r="C66" s="7" t="str">
        <f>VLOOKUP($A66,'PT ORGANISMOS'!$B$5:$H$1024,3,FALSE)</f>
        <v>Codo epoxi 19 mm</v>
      </c>
      <c r="D66" s="8" t="str">
        <f>VLOOKUP($A66,'PT ORGANISMOS'!$B$5:$H$1024,7,FALSE)</f>
        <v>u</v>
      </c>
      <c r="E66" s="12">
        <v>28.5</v>
      </c>
      <c r="F66" s="22">
        <f>VLOOKUP($B66,IN_05_17!$B:$E,4,)</f>
        <v>24.183776417482953</v>
      </c>
      <c r="G66" s="13">
        <f t="shared" si="2"/>
        <v>689.23762789826412</v>
      </c>
      <c r="H66" s="8"/>
    </row>
    <row r="67" spans="1:8" s="2" customFormat="1" ht="12.75" customHeight="1">
      <c r="A67" s="27"/>
      <c r="B67" s="39" t="s">
        <v>1622</v>
      </c>
      <c r="C67" s="7" t="s">
        <v>1623</v>
      </c>
      <c r="D67" s="8" t="s">
        <v>4</v>
      </c>
      <c r="E67" s="12">
        <v>25.6</v>
      </c>
      <c r="F67" s="22">
        <f>VLOOKUP($B67,IN_05_17!$B:$E,4,)</f>
        <v>91.552070503753257</v>
      </c>
      <c r="G67" s="13">
        <f t="shared" si="2"/>
        <v>2343.7330048960835</v>
      </c>
      <c r="H67" s="8"/>
    </row>
    <row r="68" spans="1:8" s="2" customFormat="1" ht="12.75" customHeight="1">
      <c r="A68" s="27">
        <v>166</v>
      </c>
      <c r="B68" s="39" t="str">
        <f>VLOOKUP($A68,'PT ORGANISMOS'!$B$5:$H$1024,4,FALSE)</f>
        <v>ga.126</v>
      </c>
      <c r="C68" s="7" t="str">
        <f>VLOOKUP($A68,'PT ORGANISMOS'!$B$5:$H$1024,3,FALSE)</f>
        <v>Regulador y flexible p/gas natural</v>
      </c>
      <c r="D68" s="8" t="str">
        <f>VLOOKUP($A68,'PT ORGANISMOS'!$B$5:$H$1024,7,FALSE)</f>
        <v>u</v>
      </c>
      <c r="E68" s="12">
        <v>1</v>
      </c>
      <c r="F68" s="22">
        <f>VLOOKUP($B68,IN_05_17!$B:$E,4,)</f>
        <v>646.02604341960466</v>
      </c>
      <c r="G68" s="13">
        <f t="shared" si="2"/>
        <v>646.02604341960466</v>
      </c>
      <c r="H68" s="8"/>
    </row>
    <row r="69" spans="1:8" s="2" customFormat="1" ht="12.75" customHeight="1">
      <c r="A69" s="27">
        <v>162</v>
      </c>
      <c r="B69" s="39" t="str">
        <f>VLOOKUP($A69,'PT ORGANISMOS'!$B$5:$H$1024,4,FALSE)</f>
        <v>ga.020</v>
      </c>
      <c r="C69" s="7" t="str">
        <f>VLOOKUP($A69,'PT ORGANISMOS'!$B$5:$H$1024,3,FALSE)</f>
        <v>Gabinete medidor gas</v>
      </c>
      <c r="D69" s="8" t="str">
        <f>VLOOKUP($A69,'PT ORGANISMOS'!$B$5:$H$1024,7,FALSE)</f>
        <v>u</v>
      </c>
      <c r="E69" s="12">
        <v>1</v>
      </c>
      <c r="F69" s="22">
        <f>VLOOKUP($B69,IN_05_17!$B:$E,4,)</f>
        <v>978.61510054900634</v>
      </c>
      <c r="G69" s="13">
        <f t="shared" si="2"/>
        <v>978.61510054900634</v>
      </c>
      <c r="H69" s="8"/>
    </row>
    <row r="70" spans="1:8" s="2" customFormat="1" ht="12.75" customHeight="1">
      <c r="A70" s="27">
        <v>167</v>
      </c>
      <c r="B70" s="39" t="str">
        <f>VLOOKUP($A70,'PT ORGANISMOS'!$B$5:$H$1024,4,FALSE)</f>
        <v>ga.137</v>
      </c>
      <c r="C70" s="7" t="str">
        <f>VLOOKUP($A70,'PT ORGANISMOS'!$B$5:$H$1024,3,FALSE)</f>
        <v>Llave p/gas cromada 1/2"</v>
      </c>
      <c r="D70" s="8" t="str">
        <f>VLOOKUP($A70,'PT ORGANISMOS'!$B$5:$H$1024,7,FALSE)</f>
        <v>u</v>
      </c>
      <c r="E70" s="12">
        <v>3.33</v>
      </c>
      <c r="F70" s="22">
        <f>VLOOKUP($B70,IN_05_17!$B:$E,4,)</f>
        <v>253.50774450873254</v>
      </c>
      <c r="G70" s="13">
        <f t="shared" si="2"/>
        <v>844.18078921407937</v>
      </c>
      <c r="H70" s="8"/>
    </row>
    <row r="71" spans="1:8" s="2" customFormat="1" ht="12.75" customHeight="1">
      <c r="A71" s="27">
        <v>160</v>
      </c>
      <c r="B71" s="39" t="str">
        <f>VLOOKUP($A71,'PT ORGANISMOS'!$B$5:$H$1024,4,FALSE)</f>
        <v>ga.010</v>
      </c>
      <c r="C71" s="7" t="str">
        <f>VLOOKUP($A71,'PT ORGANISMOS'!$B$5:$H$1024,3,FALSE)</f>
        <v>Caño de chapa galvanizada D=100mm ch30</v>
      </c>
      <c r="D71" s="8" t="str">
        <f>VLOOKUP($A71,'PT ORGANISMOS'!$B$5:$H$1024,7,FALSE)</f>
        <v>m</v>
      </c>
      <c r="E71" s="12">
        <v>5.77</v>
      </c>
      <c r="F71" s="22">
        <f>VLOOKUP($B71,IN_05_17!$B:$E,4,)</f>
        <v>82.466662865036426</v>
      </c>
      <c r="G71" s="13">
        <f t="shared" si="2"/>
        <v>475.83264473126013</v>
      </c>
      <c r="H71" s="8"/>
    </row>
    <row r="72" spans="1:8" s="2" customFormat="1" ht="12.75" customHeight="1">
      <c r="A72" s="27">
        <v>165</v>
      </c>
      <c r="B72" s="39" t="str">
        <f>VLOOKUP($A72,'PT ORGANISMOS'!$B$5:$H$1024,4,FALSE)</f>
        <v>ga.116</v>
      </c>
      <c r="C72" s="7" t="str">
        <f>VLOOKUP($A72,'PT ORGANISMOS'!$B$5:$H$1024,3,FALSE)</f>
        <v>Cocina 4 hornallas</v>
      </c>
      <c r="D72" s="8" t="str">
        <f>VLOOKUP($A72,'PT ORGANISMOS'!$B$5:$H$1024,7,FALSE)</f>
        <v>u</v>
      </c>
      <c r="E72" s="12">
        <v>1</v>
      </c>
      <c r="F72" s="22">
        <f>VLOOKUP($B72,IN_05_17!$B:$E,4,)</f>
        <v>4662.7157235498007</v>
      </c>
      <c r="G72" s="13">
        <f t="shared" si="2"/>
        <v>4662.7157235498007</v>
      </c>
      <c r="H72" s="8"/>
    </row>
    <row r="73" spans="1:8" s="2" customFormat="1" ht="12.75" customHeight="1">
      <c r="A73" s="27">
        <v>164</v>
      </c>
      <c r="B73" s="39" t="str">
        <f>VLOOKUP($A73,'PT ORGANISMOS'!$B$5:$H$1024,4,FALSE)</f>
        <v>ga.114</v>
      </c>
      <c r="C73" s="7" t="str">
        <f>VLOOKUP($A73,'PT ORGANISMOS'!$B$5:$H$1024,3,FALSE)</f>
        <v>Calefón 14 litros blanco</v>
      </c>
      <c r="D73" s="8" t="str">
        <f>VLOOKUP($A73,'PT ORGANISMOS'!$B$5:$H$1024,7,FALSE)</f>
        <v>u</v>
      </c>
      <c r="E73" s="12">
        <v>1</v>
      </c>
      <c r="F73" s="22">
        <f>VLOOKUP($B73,IN_05_17!$B:$E,4,)</f>
        <v>4494.0693668884533</v>
      </c>
      <c r="G73" s="13">
        <f t="shared" si="2"/>
        <v>4494.0693668884533</v>
      </c>
      <c r="H73" s="8"/>
    </row>
    <row r="74" spans="1:8" s="2" customFormat="1" ht="12.75" customHeight="1">
      <c r="A74" s="27">
        <v>163</v>
      </c>
      <c r="B74" s="39" t="str">
        <f>VLOOKUP($A74,'PT ORGANISMOS'!$B$5:$H$1024,4,FALSE)</f>
        <v>ga.113</v>
      </c>
      <c r="C74" s="7" t="str">
        <f>VLOOKUP($A74,'PT ORGANISMOS'!$B$5:$H$1024,3,FALSE)</f>
        <v>Calefactor TB 3800 calorias</v>
      </c>
      <c r="D74" s="8" t="str">
        <f>VLOOKUP($A74,'PT ORGANISMOS'!$B$5:$H$1024,7,FALSE)</f>
        <v>u</v>
      </c>
      <c r="E74" s="12">
        <v>1</v>
      </c>
      <c r="F74" s="22">
        <f>VLOOKUP($B74,IN_05_17!$B:$E,4,)</f>
        <v>3280.6704883993384</v>
      </c>
      <c r="G74" s="13">
        <f t="shared" si="2"/>
        <v>3280.6704883993384</v>
      </c>
      <c r="H74" s="8"/>
    </row>
    <row r="75" spans="1:8" s="2" customFormat="1" ht="12.75" customHeight="1">
      <c r="A75" s="27"/>
      <c r="B75" s="35" t="s">
        <v>1460</v>
      </c>
      <c r="C75" s="7"/>
      <c r="D75" s="8"/>
      <c r="E75" s="12"/>
      <c r="F75" s="22"/>
      <c r="G75" s="13"/>
      <c r="H75" s="8"/>
    </row>
    <row r="76" spans="1:8" s="2" customFormat="1" ht="12.75" customHeight="1">
      <c r="A76" s="27">
        <v>203</v>
      </c>
      <c r="B76" s="39" t="str">
        <f>VLOOKUP($A76,'PT ORGANISMOS'!$B$5:$H$1024,4,FALSE)</f>
        <v>mo.007</v>
      </c>
      <c r="C76" s="7" t="str">
        <f>VLOOKUP($A76,'PT ORGANISMOS'!$B$5:$H$1024,3,FALSE)</f>
        <v>Cuadrilla tipo U.G.A.T.S.</v>
      </c>
      <c r="D76" s="8" t="str">
        <f>VLOOKUP($A76,'PT ORGANISMOS'!$B$5:$H$1024,7,FALSE)</f>
        <v>h</v>
      </c>
      <c r="E76" s="12">
        <v>56.480000000000004</v>
      </c>
      <c r="F76" s="22">
        <f>VLOOKUP($B76,IN_05_17!$B:$E,4,)</f>
        <v>146.20929399999994</v>
      </c>
      <c r="G76" s="13">
        <f>F76*E76</f>
        <v>8257.9009251199968</v>
      </c>
      <c r="H76" s="8"/>
    </row>
    <row r="77" spans="1:8" s="2" customFormat="1" ht="12.75" customHeight="1">
      <c r="A77" s="27"/>
      <c r="B77" s="35" t="s">
        <v>1461</v>
      </c>
      <c r="C77" s="7"/>
      <c r="D77" s="8"/>
      <c r="E77" s="12"/>
      <c r="F77" s="22"/>
      <c r="G77" s="13"/>
      <c r="H77" s="8"/>
    </row>
    <row r="78" spans="1:8" s="2" customFormat="1" ht="12.75" customHeight="1">
      <c r="A78" s="30">
        <v>75</v>
      </c>
      <c r="B78" s="40" t="str">
        <f>VLOOKUP($A78,'PT ORGANISMOS'!$B$5:$H$1024,4,FALSE)</f>
        <v>eq.012</v>
      </c>
      <c r="C78" s="14" t="str">
        <f>VLOOKUP($A78,'PT ORGANISMOS'!$B$5:$H$1024,3,FALSE)</f>
        <v>Camión volcador 140 H.P.</v>
      </c>
      <c r="D78" s="15" t="str">
        <f>VLOOKUP($A78,'PT ORGANISMOS'!$B$5:$H$1024,7,FALSE)</f>
        <v>h</v>
      </c>
      <c r="E78" s="16">
        <v>0.62</v>
      </c>
      <c r="F78" s="24">
        <f>VLOOKUP($B78,IN_05_17!$B:$E,4,)</f>
        <v>1023.0017537621103</v>
      </c>
      <c r="G78" s="17">
        <f>F78*E78</f>
        <v>634.2610873325084</v>
      </c>
      <c r="H78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1" manualBreakCount="1">
    <brk id="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G155"/>
  <sheetViews>
    <sheetView workbookViewId="0">
      <selection activeCell="B19" sqref="B19"/>
    </sheetView>
  </sheetViews>
  <sheetFormatPr baseColWidth="10" defaultRowHeight="15"/>
  <cols>
    <col min="1" max="1" width="6.85546875" style="57" customWidth="1"/>
    <col min="2" max="2" width="10.28515625" style="57" customWidth="1"/>
    <col min="3" max="3" width="32.5703125" style="57" bestFit="1" customWidth="1"/>
    <col min="4" max="4" width="40.28515625" style="55" bestFit="1" customWidth="1"/>
    <col min="5" max="5" width="10.7109375" style="57" bestFit="1" customWidth="1"/>
    <col min="6" max="6" width="12.7109375" style="58" bestFit="1" customWidth="1"/>
    <col min="7" max="7" width="10.7109375" style="53" bestFit="1" customWidth="1"/>
  </cols>
  <sheetData>
    <row r="1" spans="1:7" ht="78.75" customHeight="1"/>
    <row r="2" spans="1:7" s="51" customFormat="1" ht="33.75" customHeight="1">
      <c r="A2" s="290" t="str">
        <f>'PT ORGANISMOS'!A2</f>
        <v>Precios de MAYO 2017</v>
      </c>
      <c r="B2" s="290"/>
      <c r="C2" s="290"/>
      <c r="D2" s="290"/>
      <c r="E2" s="290"/>
      <c r="F2" s="290"/>
      <c r="G2" s="136"/>
    </row>
    <row r="3" spans="1:7" s="51" customFormat="1" ht="30" customHeight="1">
      <c r="A3" s="291" t="s">
        <v>1736</v>
      </c>
      <c r="B3" s="291"/>
      <c r="C3" s="291"/>
      <c r="D3" s="291"/>
      <c r="E3" s="291"/>
      <c r="F3" s="291"/>
      <c r="G3" s="136"/>
    </row>
    <row r="4" spans="1:7" s="55" customFormat="1" ht="25.5">
      <c r="A4" s="149" t="s">
        <v>1462</v>
      </c>
      <c r="B4" s="149" t="s">
        <v>1463</v>
      </c>
      <c r="C4" s="149" t="s">
        <v>1737</v>
      </c>
      <c r="D4" s="245" t="s">
        <v>1464</v>
      </c>
      <c r="E4" s="149" t="s">
        <v>5</v>
      </c>
      <c r="F4" s="150" t="s">
        <v>1738</v>
      </c>
    </row>
    <row r="5" spans="1:7" ht="12.75" customHeight="1">
      <c r="A5" s="145">
        <v>1</v>
      </c>
      <c r="B5" s="145" t="s">
        <v>31</v>
      </c>
      <c r="C5" s="146" t="str">
        <f>'Mov. Tierra'!$B$4</f>
        <v>1 - Movimiento de Tierra</v>
      </c>
      <c r="D5" s="147" t="str">
        <f>VLOOKUP($B5,'Mov. Tierra'!$A$6:$H$73,2,FALSE)</f>
        <v>Excavación de zanja a mano</v>
      </c>
      <c r="E5" s="145" t="str">
        <f>VLOOKUP($B5,'Mov. Tierra'!$A$6:$H$73,8,FALSE)</f>
        <v>m3</v>
      </c>
      <c r="F5" s="148">
        <f>VLOOKUP($B5,'Mov. Tierra'!$A$6:$H$73,7,FALSE)</f>
        <v>395.41658900000016</v>
      </c>
    </row>
    <row r="6" spans="1:7" ht="12.75" customHeight="1">
      <c r="A6" s="145">
        <v>2</v>
      </c>
      <c r="B6" s="137" t="s">
        <v>29</v>
      </c>
      <c r="C6" s="138" t="str">
        <f>'Mov. Tierra'!$B$4</f>
        <v>1 - Movimiento de Tierra</v>
      </c>
      <c r="D6" s="139" t="str">
        <f>VLOOKUP($B6,'Mov. Tierra'!$A$6:$H$73,2,FALSE)</f>
        <v>Excavación de sótanos a mano</v>
      </c>
      <c r="E6" s="137" t="str">
        <f>VLOOKUP($B6,'Mov. Tierra'!$A$6:$H$73,8,FALSE)</f>
        <v>m3</v>
      </c>
      <c r="F6" s="140">
        <f>VLOOKUP($B6,'Mov. Tierra'!$A$6:$H$73,7,FALSE)</f>
        <v>501.19682300000017</v>
      </c>
    </row>
    <row r="7" spans="1:7" ht="12.75" customHeight="1">
      <c r="A7" s="145">
        <v>3</v>
      </c>
      <c r="B7" s="141" t="s">
        <v>27</v>
      </c>
      <c r="C7" s="142" t="str">
        <f>'Mov. Tierra'!$B$4</f>
        <v>1 - Movimiento de Tierra</v>
      </c>
      <c r="D7" s="143" t="str">
        <f>VLOOKUP($B7,'Mov. Tierra'!$A$6:$H$73,2,FALSE)</f>
        <v>Excavación de pozos estr. a mano</v>
      </c>
      <c r="E7" s="141" t="str">
        <f>VLOOKUP($B7,'Mov. Tierra'!$A$6:$H$73,8,FALSE)</f>
        <v>m3</v>
      </c>
      <c r="F7" s="144">
        <f>VLOOKUP($B7,'Mov. Tierra'!$A$6:$H$73,7,FALSE)</f>
        <v>836.1675640000002</v>
      </c>
    </row>
    <row r="8" spans="1:7" ht="12.75" customHeight="1">
      <c r="A8" s="145">
        <v>4</v>
      </c>
      <c r="B8" s="137" t="s">
        <v>26</v>
      </c>
      <c r="C8" s="138" t="str">
        <f>'Mov. Tierra'!$B$4</f>
        <v>1 - Movimiento de Tierra</v>
      </c>
      <c r="D8" s="139" t="str">
        <f>VLOOKUP($B8,'Mov. Tierra'!$A$6:$H$73,2,FALSE)</f>
        <v>Exctracción a mano y retiro de suelos (500m)</v>
      </c>
      <c r="E8" s="137" t="str">
        <f>VLOOKUP($B8,'Mov. Tierra'!$A$6:$H$73,8,FALSE)</f>
        <v>m3</v>
      </c>
      <c r="F8" s="140">
        <f>VLOOKUP($B8,'Mov. Tierra'!$A$6:$H$73,7,FALSE)</f>
        <v>521.65685807524233</v>
      </c>
    </row>
    <row r="9" spans="1:7" ht="12.75" customHeight="1">
      <c r="A9" s="145">
        <v>5</v>
      </c>
      <c r="B9" s="141" t="s">
        <v>25</v>
      </c>
      <c r="C9" s="142" t="str">
        <f>'Mov. Tierra'!$B$4</f>
        <v>1 - Movimiento de Tierra</v>
      </c>
      <c r="D9" s="143" t="str">
        <f>VLOOKUP($B9,'Mov. Tierra'!$A$6:$H$73,2,FALSE)</f>
        <v>Desmonte y terraplen a mano y máquina</v>
      </c>
      <c r="E9" s="141" t="str">
        <f>VLOOKUP($B9,'Mov. Tierra'!$A$6:$H$73,8,FALSE)</f>
        <v>m3</v>
      </c>
      <c r="F9" s="144">
        <f>VLOOKUP($B9,'Mov. Tierra'!$A$6:$H$73,7,FALSE)</f>
        <v>285.72284283465893</v>
      </c>
    </row>
    <row r="10" spans="1:7" ht="12.75" customHeight="1">
      <c r="A10" s="145">
        <v>6</v>
      </c>
      <c r="B10" s="137" t="s">
        <v>24</v>
      </c>
      <c r="C10" s="138" t="str">
        <f>'Mov. Tierra'!$B$4</f>
        <v>1 - Movimiento de Tierra</v>
      </c>
      <c r="D10" s="139" t="str">
        <f>VLOOKUP($B10,'Mov. Tierra'!$A$6:$H$73,2,FALSE)</f>
        <v>Replanteo y compactación a mano</v>
      </c>
      <c r="E10" s="137" t="str">
        <f>VLOOKUP($B10,'Mov. Tierra'!$A$6:$H$73,8,FALSE)</f>
        <v>m3</v>
      </c>
      <c r="F10" s="140">
        <f>VLOOKUP($B10,'Mov. Tierra'!$A$6:$H$73,7,FALSE)</f>
        <v>291.20706257524228</v>
      </c>
    </row>
    <row r="11" spans="1:7" ht="12.75" customHeight="1">
      <c r="A11" s="145">
        <v>7</v>
      </c>
      <c r="B11" s="141" t="s">
        <v>23</v>
      </c>
      <c r="C11" s="142" t="str">
        <f>'Mov. Tierra'!$B$4</f>
        <v>1 - Movimiento de Tierra</v>
      </c>
      <c r="D11" s="143" t="str">
        <f>VLOOKUP($B11,'Mov. Tierra'!$A$6:$H$73,2,FALSE)</f>
        <v>Excavación a máq. p/obras de saneamientos</v>
      </c>
      <c r="E11" s="141" t="str">
        <f>VLOOKUP($B11,'Mov. Tierra'!$A$6:$H$73,8,FALSE)</f>
        <v>m3</v>
      </c>
      <c r="F11" s="144">
        <f>VLOOKUP($B11,'Mov. Tierra'!$A$6:$H$73,7,FALSE)</f>
        <v>56.457392781673875</v>
      </c>
    </row>
    <row r="12" spans="1:7" ht="12.75" customHeight="1">
      <c r="A12" s="145">
        <v>8</v>
      </c>
      <c r="B12" s="137" t="s">
        <v>22</v>
      </c>
      <c r="C12" s="138" t="str">
        <f>'Mov. Tierra'!$B$4</f>
        <v>1 - Movimiento de Tierra</v>
      </c>
      <c r="D12" s="139" t="str">
        <f>VLOOKUP($B12,'Mov. Tierra'!$A$6:$H$73,2,FALSE)</f>
        <v>Relleno a máq.  p/obras de saneamientos</v>
      </c>
      <c r="E12" s="137" t="str">
        <f>VLOOKUP($B12,'Mov. Tierra'!$A$6:$H$73,8,FALSE)</f>
        <v>m3</v>
      </c>
      <c r="F12" s="140">
        <f>VLOOKUP($B12,'Mov. Tierra'!$A$6:$H$73,7,FALSE)</f>
        <v>16.201517956750536</v>
      </c>
    </row>
    <row r="13" spans="1:7" ht="12.75" customHeight="1">
      <c r="A13" s="145">
        <v>9</v>
      </c>
      <c r="B13" s="141" t="s">
        <v>21</v>
      </c>
      <c r="C13" s="142" t="str">
        <f>Fundaciones!$B$4</f>
        <v>2 - Fundaciones</v>
      </c>
      <c r="D13" s="143" t="str">
        <f>VLOOKUP($B13,Fundaciones!$A$6:$H$54,2,FALSE)</f>
        <v>Hº de limpieza - e = 5 cm</v>
      </c>
      <c r="E13" s="141" t="str">
        <f>VLOOKUP($B13,Fundaciones!$A$6:$H$54,8,FALSE)</f>
        <v>m2</v>
      </c>
      <c r="F13" s="144">
        <f>VLOOKUP($B13,Fundaciones!$A$6:$H$54,7,FALSE)</f>
        <v>129.55809109473762</v>
      </c>
    </row>
    <row r="14" spans="1:7" ht="12.75" customHeight="1">
      <c r="A14" s="145">
        <v>10</v>
      </c>
      <c r="B14" s="137" t="s">
        <v>20</v>
      </c>
      <c r="C14" s="138" t="str">
        <f>Fundaciones!$B$4</f>
        <v>2 - Fundaciones</v>
      </c>
      <c r="D14" s="139" t="str">
        <f>VLOOKUP($B14,Fundaciones!$A$6:$H$54,2,FALSE)</f>
        <v>Hº Aº bases aisladas</v>
      </c>
      <c r="E14" s="137" t="str">
        <f>VLOOKUP($B14,Fundaciones!$A$6:$H$54,8,FALSE)</f>
        <v>m3</v>
      </c>
      <c r="F14" s="140">
        <f>VLOOKUP($B14,Fundaciones!$A$6:$H$54,7,FALSE)</f>
        <v>5778.7233879832829</v>
      </c>
    </row>
    <row r="15" spans="1:7" ht="12.75" customHeight="1">
      <c r="A15" s="145">
        <v>11</v>
      </c>
      <c r="B15" s="141" t="s">
        <v>19</v>
      </c>
      <c r="C15" s="142" t="str">
        <f>Fundaciones!$B$4</f>
        <v>2 - Fundaciones</v>
      </c>
      <c r="D15" s="143" t="str">
        <f>VLOOKUP($B15,Fundaciones!$A$6:$H$54,2,FALSE)</f>
        <v>Hº Aº vigas de fundación</v>
      </c>
      <c r="E15" s="141" t="str">
        <f>VLOOKUP($B15,Fundaciones!$A$6:$H$54,8,FALSE)</f>
        <v>m3</v>
      </c>
      <c r="F15" s="144">
        <f>VLOOKUP($B15,Fundaciones!$A$6:$H$54,7,FALSE)</f>
        <v>7322.2500780767487</v>
      </c>
    </row>
    <row r="16" spans="1:7" ht="12.75" customHeight="1">
      <c r="A16" s="145">
        <v>12</v>
      </c>
      <c r="B16" s="137" t="s">
        <v>18</v>
      </c>
      <c r="C16" s="138" t="str">
        <f>Fundaciones!$B$4</f>
        <v>2 - Fundaciones</v>
      </c>
      <c r="D16" s="139" t="str">
        <f>VLOOKUP($B16,Fundaciones!$A$6:$H$54,2,FALSE)</f>
        <v>Hº Aº platea de fundación</v>
      </c>
      <c r="E16" s="137" t="str">
        <f>VLOOKUP($B16,Fundaciones!$A$6:$H$54,8,FALSE)</f>
        <v>m3</v>
      </c>
      <c r="F16" s="140">
        <f>VLOOKUP($B16,Fundaciones!$A$6:$H$54,7,FALSE)</f>
        <v>7115.1471662716785</v>
      </c>
    </row>
    <row r="17" spans="1:6" ht="12.75" customHeight="1">
      <c r="A17" s="145">
        <v>13</v>
      </c>
      <c r="B17" s="141" t="s">
        <v>17</v>
      </c>
      <c r="C17" s="142" t="str">
        <f>'Estruc. Resistente'!$B$4</f>
        <v>3 - Estructura Resistente</v>
      </c>
      <c r="D17" s="143" t="str">
        <f>VLOOKUP($B17,'Estruc. Resistente'!$A$6:$H$146,2,FALSE)</f>
        <v xml:space="preserve">Estructura de Hº Aº </v>
      </c>
      <c r="E17" s="141" t="str">
        <f>VLOOKUP($B17,'Estruc. Resistente'!$A$6:$H$146,8,FALSE)</f>
        <v>m3</v>
      </c>
      <c r="F17" s="144">
        <f>VLOOKUP($B17,'Estruc. Resistente'!$A$6:$H$146,7,FALSE)</f>
        <v>11257.252888898014</v>
      </c>
    </row>
    <row r="18" spans="1:6" ht="12.75" customHeight="1">
      <c r="A18" s="145">
        <v>14</v>
      </c>
      <c r="B18" s="137" t="s">
        <v>16</v>
      </c>
      <c r="C18" s="138" t="str">
        <f>'Estruc. Resistente'!$B$4</f>
        <v>3 - Estructura Resistente</v>
      </c>
      <c r="D18" s="139" t="str">
        <f>VLOOKUP($B18,'Estruc. Resistente'!$A$6:$H$146,2,FALSE)</f>
        <v>Estr. de Hº Aº Columna resistente</v>
      </c>
      <c r="E18" s="137" t="str">
        <f>VLOOKUP($B18,'Estruc. Resistente'!$A$6:$H$146,8,FALSE)</f>
        <v>m3</v>
      </c>
      <c r="F18" s="140">
        <f>VLOOKUP($B18,'Estruc. Resistente'!$A$6:$H$146,7,FALSE)</f>
        <v>10749.091093662822</v>
      </c>
    </row>
    <row r="19" spans="1:6" ht="12.75" customHeight="1">
      <c r="A19" s="145">
        <v>15</v>
      </c>
      <c r="B19" s="141" t="s">
        <v>15</v>
      </c>
      <c r="C19" s="142" t="str">
        <f>'Estruc. Resistente'!$B$4</f>
        <v>3 - Estructura Resistente</v>
      </c>
      <c r="D19" s="143" t="str">
        <f>VLOOKUP($B19,'Estruc. Resistente'!$A$6:$H$146,2,FALSE)</f>
        <v>Estr. de Hº Aº Vigas resistentes</v>
      </c>
      <c r="E19" s="141" t="str">
        <f>VLOOKUP($B19,'Estruc. Resistente'!$A$6:$H$146,8,FALSE)</f>
        <v>m3</v>
      </c>
      <c r="F19" s="144">
        <f>VLOOKUP($B19,'Estruc. Resistente'!$A$6:$H$146,7,FALSE)</f>
        <v>10265.014491038819</v>
      </c>
    </row>
    <row r="20" spans="1:6" ht="12.75" customHeight="1">
      <c r="A20" s="145">
        <v>16</v>
      </c>
      <c r="B20" s="137" t="s">
        <v>14</v>
      </c>
      <c r="C20" s="138" t="str">
        <f>'Estruc. Resistente'!$B$4</f>
        <v>3 - Estructura Resistente</v>
      </c>
      <c r="D20" s="139" t="str">
        <f>VLOOKUP($B20,'Estruc. Resistente'!$A$6:$H$146,2,FALSE)</f>
        <v>Estr. de Hº Aº Vigas y columnas encad.</v>
      </c>
      <c r="E20" s="137" t="str">
        <f>VLOOKUP($B20,'Estruc. Resistente'!$A$6:$H$146,8,FALSE)</f>
        <v>m3</v>
      </c>
      <c r="F20" s="140">
        <f>VLOOKUP($B20,'Estruc. Resistente'!$A$6:$H$146,7,FALSE)</f>
        <v>11044.646885208005</v>
      </c>
    </row>
    <row r="21" spans="1:6" ht="12.75" customHeight="1">
      <c r="A21" s="145">
        <v>17</v>
      </c>
      <c r="B21" s="141" t="s">
        <v>13</v>
      </c>
      <c r="C21" s="142" t="str">
        <f>'Estruc. Resistente'!$B$4</f>
        <v>3 - Estructura Resistente</v>
      </c>
      <c r="D21" s="143" t="str">
        <f>VLOOKUP($B21,'Estruc. Resistente'!$A$6:$H$146,2,FALSE)</f>
        <v>Estr. de Hº Aº Losa maciza e = 10 cm</v>
      </c>
      <c r="E21" s="141" t="str">
        <f>VLOOKUP($B21,'Estruc. Resistente'!$A$6:$H$146,8,FALSE)</f>
        <v>m3</v>
      </c>
      <c r="F21" s="144">
        <f>VLOOKUP($B21,'Estruc. Resistente'!$A$6:$H$146,7,FALSE)</f>
        <v>8456.3980925747019</v>
      </c>
    </row>
    <row r="22" spans="1:6" ht="12.75" customHeight="1">
      <c r="A22" s="145">
        <v>18</v>
      </c>
      <c r="B22" s="137" t="s">
        <v>12</v>
      </c>
      <c r="C22" s="138" t="str">
        <f>'Estruc. Resistente'!$B$4</f>
        <v>3 - Estructura Resistente</v>
      </c>
      <c r="D22" s="139" t="str">
        <f>VLOOKUP($B22,'Estruc. Resistente'!$A$6:$H$146,2,FALSE)</f>
        <v>Estr. de Hº Aº Losa cerám. aliv. c/viguetas</v>
      </c>
      <c r="E22" s="137" t="str">
        <f>VLOOKUP($B22,'Estruc. Resistente'!$A$6:$H$146,8,FALSE)</f>
        <v>m2</v>
      </c>
      <c r="F22" s="140">
        <f>VLOOKUP($B22,'Estruc. Resistente'!$A$6:$H$146,7,FALSE)</f>
        <v>1181.3759977428151</v>
      </c>
    </row>
    <row r="23" spans="1:6" ht="12.75" customHeight="1">
      <c r="A23" s="145">
        <v>19</v>
      </c>
      <c r="B23" s="141" t="s">
        <v>11</v>
      </c>
      <c r="C23" s="142" t="str">
        <f>'Estruc. Resistente'!$B$4</f>
        <v>3 - Estructura Resistente</v>
      </c>
      <c r="D23" s="143" t="str">
        <f>VLOOKUP($B23,'Estruc. Resistente'!$A$6:$H$146,2,FALSE)</f>
        <v xml:space="preserve"> Hº Aº Losa maciza c/encofr. metálico</v>
      </c>
      <c r="E23" s="141" t="str">
        <f>VLOOKUP($B23,'Estruc. Resistente'!$A$6:$H$146,8,FALSE)</f>
        <v>m3</v>
      </c>
      <c r="F23" s="144">
        <f>VLOOKUP($B23,'Estruc. Resistente'!$A$6:$H$146,7,FALSE)</f>
        <v>8470.633968652277</v>
      </c>
    </row>
    <row r="24" spans="1:6" ht="12.75" customHeight="1">
      <c r="A24" s="145">
        <v>20</v>
      </c>
      <c r="B24" s="137" t="s">
        <v>10</v>
      </c>
      <c r="C24" s="138" t="str">
        <f>'Estruc. Resistente'!$B$4</f>
        <v>3 - Estructura Resistente</v>
      </c>
      <c r="D24" s="139" t="str">
        <f>VLOOKUP($B24,'Estruc. Resistente'!$A$6:$H$146,2,FALSE)</f>
        <v>Estr. de Hº Aº losa maciza e = 15 cm Hº visto</v>
      </c>
      <c r="E24" s="137" t="str">
        <f>VLOOKUP($B24,'Estruc. Resistente'!$A$6:$H$146,8,FALSE)</f>
        <v>m3</v>
      </c>
      <c r="F24" s="140">
        <f>VLOOKUP($B24,'Estruc. Resistente'!$A$6:$H$146,7,FALSE)</f>
        <v>9644.4464611291405</v>
      </c>
    </row>
    <row r="25" spans="1:6" ht="12.75" customHeight="1">
      <c r="A25" s="145">
        <v>21</v>
      </c>
      <c r="B25" s="141" t="s">
        <v>9</v>
      </c>
      <c r="C25" s="142" t="str">
        <f>'Estruc. Resistente'!$B$4</f>
        <v>3 - Estructura Resistente</v>
      </c>
      <c r="D25" s="143" t="str">
        <f>VLOOKUP($B25,'Estruc. Resistente'!$A$6:$H$146,2,FALSE)</f>
        <v>Estr. de Hº Aº Vigas resist. Hº visto</v>
      </c>
      <c r="E25" s="141" t="str">
        <f>VLOOKUP($B25,'Estruc. Resistente'!$A$6:$H$146,8,FALSE)</f>
        <v>m3</v>
      </c>
      <c r="F25" s="144">
        <f>VLOOKUP($B25,'Estruc. Resistente'!$A$6:$H$146,7,FALSE)</f>
        <v>10673.337191095774</v>
      </c>
    </row>
    <row r="26" spans="1:6" ht="12.75" customHeight="1">
      <c r="A26" s="145">
        <v>22</v>
      </c>
      <c r="B26" s="137" t="s">
        <v>8</v>
      </c>
      <c r="C26" s="138" t="str">
        <f>'Estruc. Resistente'!$B$4</f>
        <v>3 - Estructura Resistente</v>
      </c>
      <c r="D26" s="139" t="str">
        <f>VLOOKUP($B26,'Estruc. Resistente'!$A$6:$H$146,2,FALSE)</f>
        <v>Estr. de Hº Aº Columna resist. Hº visto</v>
      </c>
      <c r="E26" s="137" t="str">
        <f>VLOOKUP($B26,'Estruc. Resistente'!$A$6:$H$146,8,FALSE)</f>
        <v>m3</v>
      </c>
      <c r="F26" s="140">
        <f>VLOOKUP($B26,'Estruc. Resistente'!$A$6:$H$146,7,FALSE)</f>
        <v>12323.181604958967</v>
      </c>
    </row>
    <row r="27" spans="1:6" ht="12.75" customHeight="1">
      <c r="A27" s="145">
        <v>23</v>
      </c>
      <c r="B27" s="141" t="s">
        <v>1497</v>
      </c>
      <c r="C27" s="142" t="str">
        <f>'Cerramientos Ext. e Int.'!$B$4</f>
        <v>4 - Cerramientos Exteriores e Interiores</v>
      </c>
      <c r="D27" s="143" t="str">
        <f>VLOOKUP($B27,'Cerramientos Ext. e Int.'!$A$6:$H$138,2,FALSE)</f>
        <v xml:space="preserve">Mampostería de ladrillo común 0.15 </v>
      </c>
      <c r="E27" s="141" t="str">
        <f>VLOOKUP($B27,'Cerramientos Ext. e Int.'!$A$6:$H$138,8,FALSE)</f>
        <v>m2</v>
      </c>
      <c r="F27" s="144">
        <f>VLOOKUP($B27,'Cerramientos Ext. e Int.'!$A$6:$H$138,7,FALSE)</f>
        <v>530.14005133595526</v>
      </c>
    </row>
    <row r="28" spans="1:6" ht="12.75" customHeight="1">
      <c r="A28" s="145">
        <v>24</v>
      </c>
      <c r="B28" s="137" t="s">
        <v>1498</v>
      </c>
      <c r="C28" s="138" t="str">
        <f>'Cerramientos Ext. e Int.'!$B$4</f>
        <v>4 - Cerramientos Exteriores e Interiores</v>
      </c>
      <c r="D28" s="139" t="str">
        <f>VLOOKUP($B28,'Cerramientos Ext. e Int.'!$A$6:$H$138,2,FALSE)</f>
        <v>Mampostería de ladrillo común 0.30</v>
      </c>
      <c r="E28" s="137" t="str">
        <f>VLOOKUP($B28,'Cerramientos Ext. e Int.'!$A$6:$H$138,8,FALSE)</f>
        <v>m3</v>
      </c>
      <c r="F28" s="140">
        <f>VLOOKUP($B28,'Cerramientos Ext. e Int.'!$A$6:$H$138,7,FALSE)</f>
        <v>3781.8181200256868</v>
      </c>
    </row>
    <row r="29" spans="1:6" ht="12.75" customHeight="1">
      <c r="A29" s="145">
        <v>25</v>
      </c>
      <c r="B29" s="141" t="s">
        <v>1499</v>
      </c>
      <c r="C29" s="142" t="str">
        <f>'Cerramientos Ext. e Int.'!$B$4</f>
        <v>4 - Cerramientos Exteriores e Interiores</v>
      </c>
      <c r="D29" s="143" t="str">
        <f>VLOOKUP($B29,'Cerramientos Ext. e Int.'!$A$6:$H$138,2,FALSE)</f>
        <v>Mampostería de ladrillo común a la vista</v>
      </c>
      <c r="E29" s="141" t="str">
        <f>VLOOKUP($B29,'Cerramientos Ext. e Int.'!$A$6:$H$138,8,FALSE)</f>
        <v>m3</v>
      </c>
      <c r="F29" s="144">
        <f>VLOOKUP($B29,'Cerramientos Ext. e Int.'!$A$6:$H$138,7,FALSE)</f>
        <v>4089.6116249352604</v>
      </c>
    </row>
    <row r="30" spans="1:6" ht="12.75" customHeight="1">
      <c r="A30" s="145">
        <v>26</v>
      </c>
      <c r="B30" s="137" t="s">
        <v>1500</v>
      </c>
      <c r="C30" s="138" t="str">
        <f>'Cerramientos Ext. e Int.'!$B$4</f>
        <v>4 - Cerramientos Exteriores e Interiores</v>
      </c>
      <c r="D30" s="139" t="str">
        <f>VLOOKUP($B30,'Cerramientos Ext. e Int.'!$A$6:$H$138,2,FALSE)</f>
        <v>Mampostería de ladrillo Cer.  8 x 18 x 30</v>
      </c>
      <c r="E30" s="137" t="str">
        <f>VLOOKUP($B30,'Cerramientos Ext. e Int.'!$A$6:$H$138,8,FALSE)</f>
        <v>m2</v>
      </c>
      <c r="F30" s="140">
        <f>VLOOKUP($B30,'Cerramientos Ext. e Int.'!$A$6:$H$138,7,FALSE)</f>
        <v>303.97723128346274</v>
      </c>
    </row>
    <row r="31" spans="1:6" ht="12.75" customHeight="1">
      <c r="A31" s="145">
        <v>27</v>
      </c>
      <c r="B31" s="141" t="s">
        <v>1501</v>
      </c>
      <c r="C31" s="142" t="str">
        <f>'Cerramientos Ext. e Int.'!$B$4</f>
        <v>4 - Cerramientos Exteriores e Interiores</v>
      </c>
      <c r="D31" s="143" t="str">
        <f>VLOOKUP($B31,'Cerramientos Ext. e Int.'!$A$6:$H$138,2,FALSE)</f>
        <v>Mampostería de ladrillo Cer.  12 x 18 x 30</v>
      </c>
      <c r="E31" s="141" t="str">
        <f>VLOOKUP($B31,'Cerramientos Ext. e Int.'!$A$6:$H$138,8,FALSE)</f>
        <v>m2</v>
      </c>
      <c r="F31" s="144">
        <f>VLOOKUP($B31,'Cerramientos Ext. e Int.'!$A$6:$H$138,7,FALSE)</f>
        <v>378.15112872345679</v>
      </c>
    </row>
    <row r="32" spans="1:6" ht="12.75" customHeight="1">
      <c r="A32" s="145">
        <v>28</v>
      </c>
      <c r="B32" s="137" t="s">
        <v>1502</v>
      </c>
      <c r="C32" s="138" t="str">
        <f>'Cerramientos Ext. e Int.'!$B$4</f>
        <v>4 - Cerramientos Exteriores e Interiores</v>
      </c>
      <c r="D32" s="139" t="str">
        <f>VLOOKUP($B32,'Cerramientos Ext. e Int.'!$A$6:$H$138,2,FALSE)</f>
        <v>Mampostería de ladrillo Cer.  18 x 18 x 30</v>
      </c>
      <c r="E32" s="137" t="str">
        <f>VLOOKUP($B32,'Cerramientos Ext. e Int.'!$A$6:$H$138,8,FALSE)</f>
        <v>m2</v>
      </c>
      <c r="F32" s="140">
        <f>VLOOKUP($B32,'Cerramientos Ext. e Int.'!$A$6:$H$138,7,FALSE)</f>
        <v>468.84485443496243</v>
      </c>
    </row>
    <row r="33" spans="1:6" ht="12.75" customHeight="1">
      <c r="A33" s="145">
        <v>29</v>
      </c>
      <c r="B33" s="141" t="s">
        <v>1503</v>
      </c>
      <c r="C33" s="142" t="str">
        <f>'Cerramientos Ext. e Int.'!$B$4</f>
        <v>4 - Cerramientos Exteriores e Interiores</v>
      </c>
      <c r="D33" s="143" t="str">
        <f>VLOOKUP($B33,'Cerramientos Ext. e Int.'!$A$6:$H$138,2,FALSE)</f>
        <v>Mampostería de ladrillo Cerr. Portante</v>
      </c>
      <c r="E33" s="141" t="str">
        <f>VLOOKUP($B33,'Cerramientos Ext. e Int.'!$A$6:$H$138,8,FALSE)</f>
        <v>m2</v>
      </c>
      <c r="F33" s="144">
        <f>VLOOKUP($B33,'Cerramientos Ext. e Int.'!$A$6:$H$138,7,FALSE)</f>
        <v>403.11052438881165</v>
      </c>
    </row>
    <row r="34" spans="1:6" ht="12.75" customHeight="1">
      <c r="A34" s="145">
        <v>30</v>
      </c>
      <c r="B34" s="137" t="s">
        <v>2427</v>
      </c>
      <c r="C34" s="138" t="str">
        <f>'Cerramientos Ext. e Int.'!$B$4</f>
        <v>4 - Cerramientos Exteriores e Interiores</v>
      </c>
      <c r="D34" s="139" t="str">
        <f>VLOOKUP($B34,'Cerramientos Ext. e Int.'!$A$6:$H$138,2,FALSE)</f>
        <v>Muro bloque de Hº 19 x 19 x 40</v>
      </c>
      <c r="E34" s="137" t="str">
        <f>VLOOKUP($B34,'Cerramientos Ext. e Int.'!$A$6:$H$138,8,FALSE)</f>
        <v>m2</v>
      </c>
      <c r="F34" s="140">
        <f>VLOOKUP($B34,'Cerramientos Ext. e Int.'!$A$6:$H$138,7,FALSE)</f>
        <v>582.67226968412206</v>
      </c>
    </row>
    <row r="35" spans="1:6" ht="12.75" customHeight="1">
      <c r="A35" s="145">
        <v>31</v>
      </c>
      <c r="B35" s="141" t="s">
        <v>1504</v>
      </c>
      <c r="C35" s="142" t="str">
        <f>'Cerramientos Ext. e Int.'!$B$4</f>
        <v>4 - Cerramientos Exteriores e Interiores</v>
      </c>
      <c r="D35" s="143" t="str">
        <f>VLOOKUP($B35,'Cerramientos Ext. e Int.'!$A$6:$H$138,2,FALSE)</f>
        <v>Mamp. de ladr. común visto c/armad. p/Escuela</v>
      </c>
      <c r="E35" s="141" t="str">
        <f>VLOOKUP($B35,'Cerramientos Ext. e Int.'!$A$6:$H$138,8,FALSE)</f>
        <v>m3</v>
      </c>
      <c r="F35" s="144">
        <f>VLOOKUP($B35,'Cerramientos Ext. e Int.'!$A$6:$H$138,7,FALSE)</f>
        <v>4506.834008163295</v>
      </c>
    </row>
    <row r="36" spans="1:6" ht="12.75" customHeight="1">
      <c r="A36" s="145">
        <v>32</v>
      </c>
      <c r="B36" s="137" t="s">
        <v>1505</v>
      </c>
      <c r="C36" s="138" t="str">
        <f>'Cerramientos Ext. e Int.'!$B$4</f>
        <v>4 - Cerramientos Exteriores e Interiores</v>
      </c>
      <c r="D36" s="139" t="str">
        <f>VLOOKUP($B36,'Cerramientos Ext. e Int.'!$A$6:$H$138,2,FALSE)</f>
        <v>Mamp. ladr. común visto c/armad y junta dilat.</v>
      </c>
      <c r="E36" s="137" t="str">
        <f>VLOOKUP($B36,'Cerramientos Ext. e Int.'!$A$6:$H$138,8,FALSE)</f>
        <v>m3</v>
      </c>
      <c r="F36" s="140">
        <f>VLOOKUP($B36,'Cerramientos Ext. e Int.'!$A$6:$H$138,7,FALSE)</f>
        <v>4560.6460347277198</v>
      </c>
    </row>
    <row r="37" spans="1:6" ht="12.75" customHeight="1">
      <c r="A37" s="145">
        <v>33</v>
      </c>
      <c r="B37" s="141" t="s">
        <v>1517</v>
      </c>
      <c r="C37" s="142" t="str">
        <f>Aislaciones!$B$4</f>
        <v>5 - Aislaciones</v>
      </c>
      <c r="D37" s="143" t="str">
        <f>VLOOKUP($B37,Aislaciones!$A$6:$H$17,2,FALSE)</f>
        <v>Capa aislada de concreto e hidrófugo</v>
      </c>
      <c r="E37" s="141" t="str">
        <f>VLOOKUP($B37,Aislaciones!$A$6:$H$17,8,FALSE)</f>
        <v>m2</v>
      </c>
      <c r="F37" s="144">
        <f>VLOOKUP($B37,Aislaciones!$A$6:$H$17,7,FALSE)</f>
        <v>159.71999997014072</v>
      </c>
    </row>
    <row r="38" spans="1:6" ht="12.75" customHeight="1">
      <c r="A38" s="145">
        <v>34</v>
      </c>
      <c r="B38" s="137" t="s">
        <v>1520</v>
      </c>
      <c r="C38" s="138" t="str">
        <f>Revoques!$B$4</f>
        <v>6 - Revoques</v>
      </c>
      <c r="D38" s="139" t="str">
        <f>VLOOKUP($B38,Revoques!$A$6:$H$54,2,FALSE)</f>
        <v>Exteriores a la cal</v>
      </c>
      <c r="E38" s="137" t="str">
        <f>VLOOKUP($B38,Revoques!$A$6:$H$54,8,FALSE)</f>
        <v>m2</v>
      </c>
      <c r="F38" s="140">
        <f>VLOOKUP($B38,Revoques!$A$6:$H$54,7,FALSE)</f>
        <v>347.69751517108455</v>
      </c>
    </row>
    <row r="39" spans="1:6" ht="12.75" customHeight="1">
      <c r="A39" s="145">
        <v>35</v>
      </c>
      <c r="B39" s="141" t="s">
        <v>1521</v>
      </c>
      <c r="C39" s="142" t="str">
        <f>Revoques!$B$4</f>
        <v>6 - Revoques</v>
      </c>
      <c r="D39" s="143" t="str">
        <f>VLOOKUP($B39,Revoques!$A$6:$H$54,2,FALSE)</f>
        <v>Grueso y fino a la cal inter.</v>
      </c>
      <c r="E39" s="141" t="str">
        <f>VLOOKUP($B39,Revoques!$A$6:$H$54,8,FALSE)</f>
        <v>m2</v>
      </c>
      <c r="F39" s="144">
        <f>VLOOKUP($B39,Revoques!$A$6:$H$54,7,FALSE)</f>
        <v>191.97530349568709</v>
      </c>
    </row>
    <row r="40" spans="1:6" ht="12.75" customHeight="1">
      <c r="A40" s="145">
        <v>36</v>
      </c>
      <c r="B40" s="137" t="s">
        <v>1522</v>
      </c>
      <c r="C40" s="138" t="str">
        <f>Revoques!$B$4</f>
        <v>6 - Revoques</v>
      </c>
      <c r="D40" s="139" t="str">
        <f>VLOOKUP($B40,Revoques!$A$6:$H$54,2,FALSE)</f>
        <v>Grueso reforzado b/revestimiento</v>
      </c>
      <c r="E40" s="137" t="str">
        <f>VLOOKUP($B40,Revoques!$A$6:$H$54,8,FALSE)</f>
        <v>m2</v>
      </c>
      <c r="F40" s="140">
        <f>VLOOKUP($B40,Revoques!$A$6:$H$54,7,FALSE)</f>
        <v>186.16611456611651</v>
      </c>
    </row>
    <row r="41" spans="1:6" ht="12.75" customHeight="1">
      <c r="A41" s="145">
        <v>37</v>
      </c>
      <c r="B41" s="141" t="s">
        <v>1523</v>
      </c>
      <c r="C41" s="142" t="str">
        <f>Revoques!$B$4</f>
        <v>6 - Revoques</v>
      </c>
      <c r="D41" s="143" t="str">
        <f>VLOOKUP($B41,Revoques!$A$6:$H$54,2,FALSE)</f>
        <v>Interior de yeso s/mampostería</v>
      </c>
      <c r="E41" s="141" t="str">
        <f>VLOOKUP($B41,Revoques!$A$6:$H$54,8,FALSE)</f>
        <v>m2</v>
      </c>
      <c r="F41" s="144">
        <f>VLOOKUP($B41,Revoques!$A$6:$H$54,7,FALSE)</f>
        <v>386.24063340271044</v>
      </c>
    </row>
    <row r="42" spans="1:6" ht="12.75" customHeight="1">
      <c r="A42" s="145">
        <v>38</v>
      </c>
      <c r="B42" s="137" t="s">
        <v>1530</v>
      </c>
      <c r="C42" s="138" t="str">
        <f>Solados!$B$4</f>
        <v>7 - Solados</v>
      </c>
      <c r="D42" s="139" t="str">
        <f>VLOOKUP($B42,Solados!$A$6:$H$111,2,FALSE)</f>
        <v>Contrapisos de cascote</v>
      </c>
      <c r="E42" s="137" t="str">
        <f>VLOOKUP($B42,Solados!$A$6:$H$111,8,FALSE)</f>
        <v>m2</v>
      </c>
      <c r="F42" s="140">
        <f>VLOOKUP($B42,Solados!$A$6:$H$111,7,FALSE)</f>
        <v>198.56482610726241</v>
      </c>
    </row>
    <row r="43" spans="1:6" ht="12.75" customHeight="1">
      <c r="A43" s="145">
        <v>39</v>
      </c>
      <c r="B43" s="141" t="s">
        <v>1531</v>
      </c>
      <c r="C43" s="142" t="str">
        <f>Solados!$B$4</f>
        <v>7 - Solados</v>
      </c>
      <c r="D43" s="143" t="str">
        <f>VLOOKUP($B43,Solados!$A$6:$H$111,2,FALSE)</f>
        <v>Contrapisos sobre losa e=5cm</v>
      </c>
      <c r="E43" s="141" t="str">
        <f>VLOOKUP($B43,Solados!$A$6:$H$111,8,FALSE)</f>
        <v>m2</v>
      </c>
      <c r="F43" s="144">
        <f>VLOOKUP($B43,Solados!$A$6:$H$111,7,FALSE)</f>
        <v>94.216077168330827</v>
      </c>
    </row>
    <row r="44" spans="1:6" ht="12.75" customHeight="1">
      <c r="A44" s="145">
        <v>40</v>
      </c>
      <c r="B44" s="137" t="s">
        <v>1532</v>
      </c>
      <c r="C44" s="138" t="str">
        <f>Solados!$B$4</f>
        <v>7 - Solados</v>
      </c>
      <c r="D44" s="139" t="str">
        <f>VLOOKUP($B44,Solados!$A$6:$H$111,2,FALSE)</f>
        <v>Mosaico granito pulido  en obra</v>
      </c>
      <c r="E44" s="137" t="str">
        <f>VLOOKUP($B44,Solados!$A$6:$H$111,8,FALSE)</f>
        <v>m2</v>
      </c>
      <c r="F44" s="140">
        <f>VLOOKUP($B44,Solados!$A$6:$H$111,7,FALSE)</f>
        <v>657.09942474814613</v>
      </c>
    </row>
    <row r="45" spans="1:6" ht="12.75" customHeight="1">
      <c r="A45" s="145">
        <v>41</v>
      </c>
      <c r="B45" s="141" t="s">
        <v>1533</v>
      </c>
      <c r="C45" s="142" t="str">
        <f>Solados!$B$4</f>
        <v>7 - Solados</v>
      </c>
      <c r="D45" s="143" t="str">
        <f>VLOOKUP($B45,Solados!$A$6:$H$111,2,FALSE)</f>
        <v>Mosaico calcáreo</v>
      </c>
      <c r="E45" s="141" t="str">
        <f>VLOOKUP($B45,Solados!$A$6:$H$111,8,FALSE)</f>
        <v>m2</v>
      </c>
      <c r="F45" s="144">
        <f>VLOOKUP($B45,Solados!$A$6:$H$111,7,FALSE)</f>
        <v>463.28810299570864</v>
      </c>
    </row>
    <row r="46" spans="1:6" ht="12.75" customHeight="1">
      <c r="A46" s="145">
        <v>42</v>
      </c>
      <c r="B46" s="137" t="s">
        <v>1534</v>
      </c>
      <c r="C46" s="138" t="str">
        <f>Solados!$B$4</f>
        <v>7 - Solados</v>
      </c>
      <c r="D46" s="139" t="str">
        <f>VLOOKUP($B46,Solados!$A$6:$H$111,2,FALSE)</f>
        <v>Piso y zócalos cerámicos esmaltado</v>
      </c>
      <c r="E46" s="137" t="str">
        <f>VLOOKUP($B46,Solados!$A$6:$H$111,8,FALSE)</f>
        <v>m2</v>
      </c>
      <c r="F46" s="140">
        <f>VLOOKUP($B46,Solados!$A$6:$H$111,7,FALSE)</f>
        <v>285.98660062614005</v>
      </c>
    </row>
    <row r="47" spans="1:6" ht="12.75" customHeight="1">
      <c r="A47" s="145">
        <v>43</v>
      </c>
      <c r="B47" s="141" t="s">
        <v>1535</v>
      </c>
      <c r="C47" s="142" t="str">
        <f>Solados!$B$4</f>
        <v>7 - Solados</v>
      </c>
      <c r="D47" s="143" t="str">
        <f>VLOOKUP($B47,Solados!$A$6:$H$111,2,FALSE)</f>
        <v>Piso y zócalo cerámico incl. carpeta</v>
      </c>
      <c r="E47" s="141" t="str">
        <f>VLOOKUP($B47,Solados!$A$6:$H$111,8,FALSE)</f>
        <v>m2</v>
      </c>
      <c r="F47" s="144">
        <f>VLOOKUP($B47,Solados!$A$6:$H$111,7,FALSE)</f>
        <v>445.13841990012617</v>
      </c>
    </row>
    <row r="48" spans="1:6" ht="12.75" customHeight="1">
      <c r="A48" s="145">
        <v>44</v>
      </c>
      <c r="B48" s="137" t="s">
        <v>1536</v>
      </c>
      <c r="C48" s="138" t="str">
        <f>Solados!$B$4</f>
        <v>7 - Solados</v>
      </c>
      <c r="D48" s="139" t="str">
        <f>VLOOKUP($B48,Solados!$A$6:$H$111,2,FALSE)</f>
        <v>Cemento alisado terminado a la llana</v>
      </c>
      <c r="E48" s="137" t="str">
        <f>VLOOKUP($B48,Solados!$A$6:$H$111,8,FALSE)</f>
        <v>m2</v>
      </c>
      <c r="F48" s="140">
        <f>VLOOKUP($B48,Solados!$A$6:$H$111,7,FALSE)</f>
        <v>253.31090910517767</v>
      </c>
    </row>
    <row r="49" spans="1:6" ht="12.75" customHeight="1">
      <c r="A49" s="145">
        <v>45</v>
      </c>
      <c r="B49" s="141" t="s">
        <v>1537</v>
      </c>
      <c r="C49" s="142" t="str">
        <f>Solados!$B$4</f>
        <v>7 - Solados</v>
      </c>
      <c r="D49" s="143" t="str">
        <f>VLOOKUP($B49,Solados!$A$6:$H$111,2,FALSE)</f>
        <v>Hº Sº fratazado e = 10 cm</v>
      </c>
      <c r="E49" s="141" t="str">
        <f>VLOOKUP($B49,Solados!$A$6:$H$111,8,FALSE)</f>
        <v>m2</v>
      </c>
      <c r="F49" s="144">
        <f>VLOOKUP($B49,Solados!$A$6:$H$111,7,FALSE)</f>
        <v>333.95465392969413</v>
      </c>
    </row>
    <row r="50" spans="1:6" ht="12.75" customHeight="1">
      <c r="A50" s="145">
        <v>46</v>
      </c>
      <c r="B50" s="137" t="s">
        <v>1538</v>
      </c>
      <c r="C50" s="138" t="str">
        <f>Solados!$B$4</f>
        <v>7 - Solados</v>
      </c>
      <c r="D50" s="139" t="str">
        <f>VLOOKUP($B50,Solados!$A$6:$H$111,2,FALSE)</f>
        <v>Hº Aº fratazado e = 15 cm</v>
      </c>
      <c r="E50" s="137" t="str">
        <f>VLOOKUP($B50,Solados!$A$6:$H$111,8,FALSE)</f>
        <v>m2</v>
      </c>
      <c r="F50" s="140">
        <f>VLOOKUP($B50,Solados!$A$6:$H$111,7,FALSE)</f>
        <v>592.60898878443982</v>
      </c>
    </row>
    <row r="51" spans="1:6" ht="12.75" customHeight="1">
      <c r="A51" s="145">
        <v>47</v>
      </c>
      <c r="B51" s="141" t="s">
        <v>1549</v>
      </c>
      <c r="C51" s="142" t="str">
        <f>Techos!$B$4</f>
        <v>8 - Techos</v>
      </c>
      <c r="D51" s="143" t="str">
        <f>VLOOKUP($B51,Techos!$A$6:$H$112,2,FALSE)</f>
        <v>Inclinado teja - estruct. madera</v>
      </c>
      <c r="E51" s="141" t="str">
        <f>VLOOKUP($B51,Techos!$A$6:$H$112,8,FALSE)</f>
        <v>m2</v>
      </c>
      <c r="F51" s="144">
        <f>VLOOKUP($B51,Techos!$A$6:$H$112,7,FALSE)</f>
        <v>1448.9534921022416</v>
      </c>
    </row>
    <row r="52" spans="1:6" ht="12.75" customHeight="1">
      <c r="A52" s="145">
        <v>48</v>
      </c>
      <c r="B52" s="137" t="s">
        <v>1550</v>
      </c>
      <c r="C52" s="138" t="str">
        <f>Techos!$B$4</f>
        <v>8 - Techos</v>
      </c>
      <c r="D52" s="139" t="str">
        <f>VLOOKUP($B52,Techos!$A$6:$H$112,2,FALSE)</f>
        <v>Tejas s/losa incl. aislac.</v>
      </c>
      <c r="E52" s="137" t="str">
        <f>VLOOKUP($B52,Techos!$A$6:$H$112,8,FALSE)</f>
        <v>m2</v>
      </c>
      <c r="F52" s="140">
        <f>VLOOKUP($B52,Techos!$A$6:$H$112,7,FALSE)</f>
        <v>757.77128026343917</v>
      </c>
    </row>
    <row r="53" spans="1:6" ht="12.75" customHeight="1">
      <c r="A53" s="145">
        <v>49</v>
      </c>
      <c r="B53" s="141" t="s">
        <v>1551</v>
      </c>
      <c r="C53" s="142" t="str">
        <f>Techos!$B$4</f>
        <v>8 - Techos</v>
      </c>
      <c r="D53" s="143" t="str">
        <f>VLOOKUP($B53,Techos!$A$6:$H$112,2,FALSE)</f>
        <v>Inclinado Fº Cº s/estructura metálica</v>
      </c>
      <c r="E53" s="141" t="str">
        <f>VLOOKUP($B53,Techos!$A$6:$H$112,8,FALSE)</f>
        <v>m2</v>
      </c>
      <c r="F53" s="144">
        <f>VLOOKUP($B53,Techos!$A$6:$H$112,7,FALSE)</f>
        <v>877.15296815176885</v>
      </c>
    </row>
    <row r="54" spans="1:6" ht="12.75" customHeight="1">
      <c r="A54" s="145">
        <v>50</v>
      </c>
      <c r="B54" s="137" t="s">
        <v>1552</v>
      </c>
      <c r="C54" s="138" t="str">
        <f>Techos!$B$4</f>
        <v>8 - Techos</v>
      </c>
      <c r="D54" s="139" t="str">
        <f>VLOOKUP($B54,Techos!$A$6:$H$112,2,FALSE)</f>
        <v>Inclinado Hº Gº s/estructura metálica</v>
      </c>
      <c r="E54" s="137" t="str">
        <f>VLOOKUP($B54,Techos!$A$6:$H$112,8,FALSE)</f>
        <v>m2</v>
      </c>
      <c r="F54" s="140">
        <f>VLOOKUP($B54,Techos!$A$6:$H$112,7,FALSE)</f>
        <v>721.92085564824049</v>
      </c>
    </row>
    <row r="55" spans="1:6" ht="12.75" customHeight="1">
      <c r="A55" s="145">
        <v>51</v>
      </c>
      <c r="B55" s="141" t="s">
        <v>1553</v>
      </c>
      <c r="C55" s="142" t="str">
        <f>Techos!$B$4</f>
        <v>8 - Techos</v>
      </c>
      <c r="D55" s="143" t="str">
        <f>VLOOKUP($B55,Techos!$A$6:$H$112,2,FALSE)</f>
        <v>Inclinado Hº Gº s/estructura madera</v>
      </c>
      <c r="E55" s="141" t="str">
        <f>VLOOKUP($B55,Techos!$A$6:$H$112,8,FALSE)</f>
        <v>m2</v>
      </c>
      <c r="F55" s="144">
        <f>VLOOKUP($B55,Techos!$A$6:$H$112,7,FALSE)</f>
        <v>702.00286199758057</v>
      </c>
    </row>
    <row r="56" spans="1:6" ht="12.75" customHeight="1">
      <c r="A56" s="145">
        <v>52</v>
      </c>
      <c r="B56" s="137" t="s">
        <v>1554</v>
      </c>
      <c r="C56" s="138" t="str">
        <f>Techos!$B$4</f>
        <v>8 - Techos</v>
      </c>
      <c r="D56" s="139" t="str">
        <f>VLOOKUP($B56,Techos!$A$6:$H$112,2,FALSE)</f>
        <v>Plano c/aislación s/losa</v>
      </c>
      <c r="E56" s="137" t="str">
        <f>VLOOKUP($B56,Techos!$A$6:$H$112,8,FALSE)</f>
        <v>m2</v>
      </c>
      <c r="F56" s="140">
        <f>VLOOKUP($B56,Techos!$A$6:$H$112,7,FALSE)</f>
        <v>3035.9919738798008</v>
      </c>
    </row>
    <row r="57" spans="1:6" ht="12.75" customHeight="1">
      <c r="A57" s="145">
        <v>53</v>
      </c>
      <c r="B57" s="141" t="s">
        <v>1555</v>
      </c>
      <c r="C57" s="142" t="str">
        <f>Techos!$B$4</f>
        <v>8 - Techos</v>
      </c>
      <c r="D57" s="143" t="str">
        <f>VLOOKUP($B57,Techos!$A$6:$H$112,2,FALSE)</f>
        <v>Losa aliv. vigueta cerámica</v>
      </c>
      <c r="E57" s="141" t="str">
        <f>VLOOKUP($B57,Techos!$A$6:$H$112,8,FALSE)</f>
        <v>m2</v>
      </c>
      <c r="F57" s="144">
        <f>VLOOKUP($B57,Techos!$A$6:$H$112,7,FALSE)</f>
        <v>1197.1797179177665</v>
      </c>
    </row>
    <row r="58" spans="1:6" ht="12.75" customHeight="1">
      <c r="A58" s="145">
        <v>54</v>
      </c>
      <c r="B58" s="137" t="s">
        <v>1556</v>
      </c>
      <c r="C58" s="138" t="str">
        <f>Techos!$B$4</f>
        <v>8 - Techos</v>
      </c>
      <c r="D58" s="139" t="str">
        <f>VLOOKUP($B58,Techos!$A$6:$H$112,2,FALSE)</f>
        <v>Inclinado Policarb. s/estructura Metalálica</v>
      </c>
      <c r="E58" s="137" t="str">
        <f>VLOOKUP($B58,Techos!$A$6:$H$112,8,FALSE)</f>
        <v>m2</v>
      </c>
      <c r="F58" s="140">
        <f>VLOOKUP($B58,Techos!$A$6:$H$112,7,FALSE)</f>
        <v>712.34890109430376</v>
      </c>
    </row>
    <row r="59" spans="1:6" ht="12.75" customHeight="1">
      <c r="A59" s="145">
        <v>55</v>
      </c>
      <c r="B59" s="141" t="s">
        <v>1566</v>
      </c>
      <c r="C59" s="142" t="str">
        <f>Cielorrasos!$B$4</f>
        <v>9 - Cielorrasos</v>
      </c>
      <c r="D59" s="143" t="str">
        <f>VLOOKUP($B59,Cielorrasos!$A$6:$H$79,2,FALSE)</f>
        <v>Suspendido a la cal</v>
      </c>
      <c r="E59" s="141" t="str">
        <f>VLOOKUP($B59,Cielorrasos!$A$6:$H$79,8,FALSE)</f>
        <v>m2</v>
      </c>
      <c r="F59" s="144">
        <f>VLOOKUP($B59,Cielorrasos!$A$6:$H$79,7,FALSE)</f>
        <v>609.38857904708186</v>
      </c>
    </row>
    <row r="60" spans="1:6" ht="12.75" customHeight="1">
      <c r="A60" s="145">
        <v>56</v>
      </c>
      <c r="B60" s="137" t="s">
        <v>1567</v>
      </c>
      <c r="C60" s="138" t="str">
        <f>Cielorrasos!$B$4</f>
        <v>9 - Cielorrasos</v>
      </c>
      <c r="D60" s="139" t="str">
        <f>VLOOKUP($B60,Cielorrasos!$A$6:$H$79,2,FALSE)</f>
        <v>Suspendido de yeso</v>
      </c>
      <c r="E60" s="137" t="str">
        <f>VLOOKUP($B60,Cielorrasos!$A$6:$H$79,8,FALSE)</f>
        <v>m2</v>
      </c>
      <c r="F60" s="140">
        <f>VLOOKUP($B60,Cielorrasos!$A$6:$H$79,7,FALSE)</f>
        <v>787.03667832203791</v>
      </c>
    </row>
    <row r="61" spans="1:6" ht="12.75" customHeight="1">
      <c r="A61" s="145">
        <v>57</v>
      </c>
      <c r="B61" s="141" t="s">
        <v>1568</v>
      </c>
      <c r="C61" s="142" t="str">
        <f>Cielorrasos!$B$4</f>
        <v>9 - Cielorrasos</v>
      </c>
      <c r="D61" s="143" t="str">
        <f>VLOOKUP($B61,Cielorrasos!$A$6:$H$79,2,FALSE)</f>
        <v>Suspendido de madera machimbrada</v>
      </c>
      <c r="E61" s="141" t="str">
        <f>VLOOKUP($B61,Cielorrasos!$A$6:$H$79,8,FALSE)</f>
        <v>m2</v>
      </c>
      <c r="F61" s="144">
        <f>VLOOKUP($B61,Cielorrasos!$A$6:$H$79,7,FALSE)</f>
        <v>592.4694554113704</v>
      </c>
    </row>
    <row r="62" spans="1:6" ht="12.75" customHeight="1">
      <c r="A62" s="145">
        <v>58</v>
      </c>
      <c r="B62" s="137" t="s">
        <v>1569</v>
      </c>
      <c r="C62" s="138" t="str">
        <f>Cielorrasos!$B$4</f>
        <v>9 - Cielorrasos</v>
      </c>
      <c r="D62" s="139" t="str">
        <f>VLOOKUP($B62,Cielorrasos!$A$6:$H$79,2,FALSE)</f>
        <v>Suspendido tablero de yeso</v>
      </c>
      <c r="E62" s="137" t="str">
        <f>VLOOKUP($B62,Cielorrasos!$A$6:$H$79,8,FALSE)</f>
        <v>m2</v>
      </c>
      <c r="F62" s="140">
        <f>VLOOKUP($B62,Cielorrasos!$A$6:$H$79,7,FALSE)</f>
        <v>703.23142053328741</v>
      </c>
    </row>
    <row r="63" spans="1:6" ht="12.75" customHeight="1">
      <c r="A63" s="145">
        <v>59</v>
      </c>
      <c r="B63" s="141" t="s">
        <v>1570</v>
      </c>
      <c r="C63" s="142" t="str">
        <f>Cielorrasos!$B$4</f>
        <v>9 - Cielorrasos</v>
      </c>
      <c r="D63" s="143" t="str">
        <f>VLOOKUP($B63,Cielorrasos!$A$6:$H$79,2,FALSE)</f>
        <v>Aplicado grueso y fino a la cal</v>
      </c>
      <c r="E63" s="141" t="str">
        <f>VLOOKUP($B63,Cielorrasos!$A$6:$H$79,8,FALSE)</f>
        <v>m2</v>
      </c>
      <c r="F63" s="144">
        <f>VLOOKUP($B63,Cielorrasos!$A$6:$H$79,7,FALSE)</f>
        <v>292.26059072765889</v>
      </c>
    </row>
    <row r="64" spans="1:6" ht="12.75" customHeight="1">
      <c r="A64" s="145">
        <v>60</v>
      </c>
      <c r="B64" s="137" t="s">
        <v>1571</v>
      </c>
      <c r="C64" s="138" t="str">
        <f>Cielorrasos!$B$4</f>
        <v>9 - Cielorrasos</v>
      </c>
      <c r="D64" s="139" t="str">
        <f>VLOOKUP($B64,Cielorrasos!$A$6:$H$79,2,FALSE)</f>
        <v>Aplicado de yeso</v>
      </c>
      <c r="E64" s="137" t="str">
        <f>VLOOKUP($B64,Cielorrasos!$A$6:$H$79,8,FALSE)</f>
        <v>m2</v>
      </c>
      <c r="F64" s="140">
        <f>VLOOKUP($B64,Cielorrasos!$A$6:$H$79,7,FALSE)</f>
        <v>449.61354660666922</v>
      </c>
    </row>
    <row r="65" spans="1:6" ht="12.75" customHeight="1">
      <c r="A65" s="145">
        <v>61</v>
      </c>
      <c r="B65" s="137" t="s">
        <v>1579</v>
      </c>
      <c r="C65" s="138" t="str">
        <f>Revestimientos!$B$4</f>
        <v>10 - Revestimientos</v>
      </c>
      <c r="D65" s="139" t="str">
        <f>VLOOKUP($B65,Revestimientos!$A$6:$H$25,2,FALSE)</f>
        <v>Exterior proyectable</v>
      </c>
      <c r="E65" s="137" t="str">
        <f>VLOOKUP($B65,Revestimientos!$A$6:$H$25,8,FALSE)</f>
        <v>m2</v>
      </c>
      <c r="F65" s="140">
        <f>VLOOKUP($B65,Revestimientos!$A$6:$H$25,7,FALSE)</f>
        <v>65.116999430131642</v>
      </c>
    </row>
    <row r="66" spans="1:6" ht="12.75" customHeight="1">
      <c r="A66" s="145">
        <v>62</v>
      </c>
      <c r="B66" s="141" t="s">
        <v>1580</v>
      </c>
      <c r="C66" s="142" t="str">
        <f>Revestimientos!$B$4</f>
        <v>10 - Revestimientos</v>
      </c>
      <c r="D66" s="143" t="str">
        <f>VLOOKUP($B66,Revestimientos!$A$6:$H$25,2,FALSE)</f>
        <v>Azulejos</v>
      </c>
      <c r="E66" s="141" t="str">
        <f>VLOOKUP($B66,Revestimientos!$A$6:$H$25,8,FALSE)</f>
        <v>m2</v>
      </c>
      <c r="F66" s="144">
        <f>VLOOKUP($B66,Revestimientos!$A$6:$H$25,7,FALSE)</f>
        <v>305.74379523870255</v>
      </c>
    </row>
    <row r="67" spans="1:6" ht="12.75" customHeight="1">
      <c r="A67" s="145">
        <v>63</v>
      </c>
      <c r="B67" s="137" t="s">
        <v>1584</v>
      </c>
      <c r="C67" s="138" t="str">
        <f>Carpintería!$B$4</f>
        <v>11 - Carpintería</v>
      </c>
      <c r="D67" s="139" t="str">
        <f>VLOOKUP($B67,Carpintería!$A$6:$H$59,2,FALSE)</f>
        <v>Metalica y Madera Vivienda Unifamiliar</v>
      </c>
      <c r="E67" s="137" t="str">
        <f>VLOOKUP($B67,Carpintería!$A$6:$H$59,8,FALSE)</f>
        <v>m2</v>
      </c>
      <c r="F67" s="140">
        <f>VLOOKUP($B67,Carpintería!$A$6:$H$59,7,FALSE)</f>
        <v>29844.762022907602</v>
      </c>
    </row>
    <row r="68" spans="1:6" ht="12.75" customHeight="1">
      <c r="A68" s="145">
        <v>64</v>
      </c>
      <c r="B68" s="141" t="s">
        <v>1585</v>
      </c>
      <c r="C68" s="142" t="str">
        <f>Carpintería!$B$4</f>
        <v>11 - Carpintería</v>
      </c>
      <c r="D68" s="143" t="str">
        <f>VLOOKUP($B68,Carpintería!$A$6:$H$59,2,FALSE)</f>
        <v>Metálica Vivienda Unifamiliar</v>
      </c>
      <c r="E68" s="141" t="str">
        <f>VLOOKUP($B68,Carpintería!$A$6:$H$59,8,FALSE)</f>
        <v>m2</v>
      </c>
      <c r="F68" s="144">
        <f>VLOOKUP($B68,Carpintería!$A$6:$H$59,7,FALSE)</f>
        <v>15739.189698136683</v>
      </c>
    </row>
    <row r="69" spans="1:6" ht="12.75" customHeight="1">
      <c r="A69" s="145">
        <v>65</v>
      </c>
      <c r="B69" s="137" t="s">
        <v>1586</v>
      </c>
      <c r="C69" s="138" t="str">
        <f>Carpintería!$B$4</f>
        <v>11 - Carpintería</v>
      </c>
      <c r="D69" s="139" t="str">
        <f>VLOOKUP($B69,Carpintería!$A$6:$H$59,2,FALSE)</f>
        <v>Madera Vivienda Unifamiliar</v>
      </c>
      <c r="E69" s="137" t="str">
        <f>VLOOKUP($B69,Carpintería!$A$6:$H$59,8,FALSE)</f>
        <v>m2</v>
      </c>
      <c r="F69" s="140">
        <f>VLOOKUP($B69,Carpintería!$A$6:$H$59,7,FALSE)</f>
        <v>13819.849099220288</v>
      </c>
    </row>
    <row r="70" spans="1:6" ht="12.75" customHeight="1">
      <c r="A70" s="145">
        <v>66</v>
      </c>
      <c r="B70" s="137" t="s">
        <v>1587</v>
      </c>
      <c r="C70" s="138" t="str">
        <f>Carpintería!$B$4</f>
        <v>11 - Carpintería</v>
      </c>
      <c r="D70" s="139" t="str">
        <f>VLOOKUP($B70,Carpintería!$A$6:$H$59,2,FALSE)</f>
        <v>Metálica por edificio</v>
      </c>
      <c r="E70" s="137" t="str">
        <f>VLOOKUP($B70,Carpintería!$A$6:$H$59,8,FALSE)</f>
        <v>m2</v>
      </c>
      <c r="F70" s="140">
        <f>VLOOKUP($B70,Carpintería!$A$6:$H$59,7,FALSE)</f>
        <v>248116.82354171641</v>
      </c>
    </row>
    <row r="71" spans="1:6" ht="12.75" customHeight="1">
      <c r="A71" s="145">
        <v>67</v>
      </c>
      <c r="B71" s="141" t="s">
        <v>1588</v>
      </c>
      <c r="C71" s="142" t="str">
        <f>Carpintería!$B$4</f>
        <v>11 - Carpintería</v>
      </c>
      <c r="D71" s="143" t="str">
        <f>VLOOKUP($B71,Carpintería!$A$6:$H$59,2,FALSE)</f>
        <v>Madera por edificio</v>
      </c>
      <c r="E71" s="141" t="str">
        <f>VLOOKUP($B71,Carpintería!$A$6:$H$59,8,FALSE)</f>
        <v>m2</v>
      </c>
      <c r="F71" s="144">
        <f>VLOOKUP($B71,Carpintería!$A$6:$H$59,7,FALSE)</f>
        <v>117697.48734590309</v>
      </c>
    </row>
    <row r="72" spans="1:6" ht="12.75" customHeight="1">
      <c r="A72" s="145">
        <v>68</v>
      </c>
      <c r="B72" s="137" t="s">
        <v>1594</v>
      </c>
      <c r="C72" s="138" t="str">
        <f>'Inst. Sanitaria'!$B$6</f>
        <v>12.1 Instalación de Agua Caliente y Fría</v>
      </c>
      <c r="D72" s="139" t="str">
        <f>VLOOKUP($B72,'Inst. Sanitaria'!$A$8:$H$148,2,FALSE)</f>
        <v>Conexión agua p/vivienda unifamiliar</v>
      </c>
      <c r="E72" s="137" t="str">
        <f>VLOOKUP($B72,'Inst. Sanitaria'!$A$8:$H$148,8,FALSE)</f>
        <v>gl</v>
      </c>
      <c r="F72" s="140">
        <f>VLOOKUP($B72,'Inst. Sanitaria'!$A$8:$H$148,7,FALSE)</f>
        <v>4546.0667757704323</v>
      </c>
    </row>
    <row r="73" spans="1:6" ht="12.75" customHeight="1">
      <c r="A73" s="145">
        <v>69</v>
      </c>
      <c r="B73" s="141" t="s">
        <v>1595</v>
      </c>
      <c r="C73" s="142" t="str">
        <f>'Inst. Sanitaria'!$B$6</f>
        <v>12.1 Instalación de Agua Caliente y Fría</v>
      </c>
      <c r="D73" s="143" t="str">
        <f>VLOOKUP($B73,'Inst. Sanitaria'!$A$8:$H$148,2,FALSE)</f>
        <v>Vivienda unifamiliar sin conexión</v>
      </c>
      <c r="E73" s="141" t="str">
        <f>VLOOKUP($B73,'Inst. Sanitaria'!$A$8:$H$148,8,FALSE)</f>
        <v>gl</v>
      </c>
      <c r="F73" s="144">
        <f>VLOOKUP($B73,'Inst. Sanitaria'!$A$8:$H$148,7,FALSE)</f>
        <v>10908.693771933042</v>
      </c>
    </row>
    <row r="74" spans="1:6" ht="12.75" customHeight="1">
      <c r="A74" s="145">
        <v>70</v>
      </c>
      <c r="B74" s="137" t="s">
        <v>1596</v>
      </c>
      <c r="C74" s="138" t="str">
        <f>'Inst. Sanitaria'!$B$6</f>
        <v>12.1 Instalación de Agua Caliente y Fría</v>
      </c>
      <c r="D74" s="139" t="str">
        <f>VLOOKUP($B74,'Inst. Sanitaria'!$A$8:$H$148,2,FALSE)</f>
        <v>vivienda unifamiliar con conexión</v>
      </c>
      <c r="E74" s="137" t="str">
        <f>VLOOKUP($B74,'Inst. Sanitaria'!$A$8:$H$148,8,FALSE)</f>
        <v>gl</v>
      </c>
      <c r="F74" s="140">
        <f>VLOOKUP($B74,'Inst. Sanitaria'!$A$8:$H$148,7,FALSE)</f>
        <v>15454.760547703474</v>
      </c>
    </row>
    <row r="75" spans="1:6" ht="12.75" customHeight="1">
      <c r="A75" s="145">
        <v>71</v>
      </c>
      <c r="B75" s="141" t="s">
        <v>1597</v>
      </c>
      <c r="C75" s="142" t="str">
        <f>'Inst. Sanitaria'!$B$6</f>
        <v>12.1 Instalación de Agua Caliente y Fría</v>
      </c>
      <c r="D75" s="143" t="str">
        <f>VLOOKUP($B75,'Inst. Sanitaria'!$A$8:$H$148,2,FALSE)</f>
        <v>Vivienda colectiva sin conexión</v>
      </c>
      <c r="E75" s="141" t="str">
        <f>VLOOKUP($B75,'Inst. Sanitaria'!$A$8:$H$148,8,FALSE)</f>
        <v>gl</v>
      </c>
      <c r="F75" s="144">
        <f>VLOOKUP($B75,'Inst. Sanitaria'!$A$8:$H$148,7,FALSE)</f>
        <v>42760.360890847689</v>
      </c>
    </row>
    <row r="76" spans="1:6" ht="12.75" customHeight="1">
      <c r="A76" s="145">
        <v>72</v>
      </c>
      <c r="B76" s="137" t="s">
        <v>1598</v>
      </c>
      <c r="C76" s="138" t="str">
        <f>'Inst. Sanitaria'!$B$64</f>
        <v>12.2 Artefactos Sanitarios y Grifería</v>
      </c>
      <c r="D76" s="139" t="str">
        <f>VLOOKUP($B76,'Inst. Sanitaria'!$A$8:$H$148,2,FALSE)</f>
        <v>Artefactos sanit. y grifer. Viv. Unifam.</v>
      </c>
      <c r="E76" s="137" t="str">
        <f>VLOOKUP($B76,'Inst. Sanitaria'!$A$8:$H$148,8,FALSE)</f>
        <v>gl</v>
      </c>
      <c r="F76" s="140">
        <f>VLOOKUP($B76,'Inst. Sanitaria'!$A$8:$H$148,7,FALSE)</f>
        <v>22147.927582841792</v>
      </c>
    </row>
    <row r="77" spans="1:6" ht="12.75" customHeight="1">
      <c r="A77" s="145">
        <v>73</v>
      </c>
      <c r="B77" s="141" t="s">
        <v>1599</v>
      </c>
      <c r="C77" s="142" t="str">
        <f>'Inst. Sanitaria'!$B$64</f>
        <v>12.2 Artefactos Sanitarios y Grifería</v>
      </c>
      <c r="D77" s="143" t="str">
        <f>VLOOKUP($B77,'Inst. Sanitaria'!$A$8:$H$148,2,FALSE)</f>
        <v>Artefactos sanit. y grifer. Viv. Colectiva</v>
      </c>
      <c r="E77" s="141" t="str">
        <f>VLOOKUP($B77,'Inst. Sanitaria'!$A$8:$H$148,8,FALSE)</f>
        <v>gl</v>
      </c>
      <c r="F77" s="144">
        <f>VLOOKUP($B77,'Inst. Sanitaria'!$A$8:$H$148,7,FALSE)</f>
        <v>149346.0449580001</v>
      </c>
    </row>
    <row r="78" spans="1:6" ht="12.75" customHeight="1">
      <c r="A78" s="145">
        <v>74</v>
      </c>
      <c r="B78" s="137" t="s">
        <v>1600</v>
      </c>
      <c r="C78" s="138" t="str">
        <f>'Inst. Sanitaria'!$B$88</f>
        <v>12.3 Desagues Cloacales y Pluviales</v>
      </c>
      <c r="D78" s="139" t="str">
        <f>VLOOKUP($B78,'Inst. Sanitaria'!$A$8:$H$148,2,FALSE)</f>
        <v>PVC vivienda indiv. S/ conexión a red</v>
      </c>
      <c r="E78" s="137" t="str">
        <f>VLOOKUP($B78,'Inst. Sanitaria'!$A$8:$H$148,8,FALSE)</f>
        <v>gl</v>
      </c>
      <c r="F78" s="140">
        <f>VLOOKUP($B78,'Inst. Sanitaria'!$A$8:$H$148,7,FALSE)</f>
        <v>18701.591336452027</v>
      </c>
    </row>
    <row r="79" spans="1:6" ht="12.75" customHeight="1">
      <c r="A79" s="145">
        <v>75</v>
      </c>
      <c r="B79" s="141" t="s">
        <v>1602</v>
      </c>
      <c r="C79" s="142" t="str">
        <f>'Inst. Sanitaria'!$B$88</f>
        <v>12.3 Desagues Cloacales y Pluviales</v>
      </c>
      <c r="D79" s="143" t="str">
        <f>VLOOKUP($B79,'Inst. Sanitaria'!$A$8:$H$148,2,FALSE)</f>
        <v>PVC viv. Unifam. C/conexión a red</v>
      </c>
      <c r="E79" s="141" t="str">
        <f>VLOOKUP($B79,'Inst. Sanitaria'!$A$8:$H$148,8,FALSE)</f>
        <v>gl</v>
      </c>
      <c r="F79" s="144">
        <f>VLOOKUP($B79,'Inst. Sanitaria'!$A$8:$H$148,7,FALSE)</f>
        <v>24085.21866369385</v>
      </c>
    </row>
    <row r="80" spans="1:6" ht="12.75" customHeight="1">
      <c r="A80" s="145">
        <v>76</v>
      </c>
      <c r="B80" s="137" t="s">
        <v>1604</v>
      </c>
      <c r="C80" s="138" t="str">
        <f>'Inst. Sanitaria'!$B$88</f>
        <v>12.3 Desagues Cloacales y Pluviales</v>
      </c>
      <c r="D80" s="139" t="str">
        <f>VLOOKUP($B80,'Inst. Sanitaria'!$A$8:$H$148,2,FALSE)</f>
        <v>PVC Vivienda Unifam. Conexión a red</v>
      </c>
      <c r="E80" s="137" t="str">
        <f>VLOOKUP($B80,'Inst. Sanitaria'!$A$8:$H$148,8,FALSE)</f>
        <v>gl</v>
      </c>
      <c r="F80" s="140">
        <f>VLOOKUP($B80,'Inst. Sanitaria'!$A$8:$H$148,7,FALSE)</f>
        <v>5383.6273272418221</v>
      </c>
    </row>
    <row r="81" spans="1:6" ht="12.75" customHeight="1">
      <c r="A81" s="145">
        <v>77</v>
      </c>
      <c r="B81" s="141" t="s">
        <v>1605</v>
      </c>
      <c r="C81" s="142" t="str">
        <f>'Inst. Sanitaria'!$B$88</f>
        <v>12.3 Desagues Cloacales y Pluviales</v>
      </c>
      <c r="D81" s="143" t="str">
        <f>VLOOKUP($B81,'Inst. Sanitaria'!$A$8:$H$148,2,FALSE)</f>
        <v>Pozo absorb. y camara sep. Viv. unifam.</v>
      </c>
      <c r="E81" s="141" t="str">
        <f>VLOOKUP($B81,'Inst. Sanitaria'!$A$8:$H$148,8,FALSE)</f>
        <v>gl</v>
      </c>
      <c r="F81" s="144">
        <f>VLOOKUP($B81,'Inst. Sanitaria'!$A$8:$H$148,7,FALSE)</f>
        <v>30758.572954006475</v>
      </c>
    </row>
    <row r="82" spans="1:6" ht="12.75" customHeight="1">
      <c r="A82" s="145">
        <v>78</v>
      </c>
      <c r="B82" s="137" t="s">
        <v>1606</v>
      </c>
      <c r="C82" s="138" t="str">
        <f>'Inst. Sanitaria'!$B$88</f>
        <v>12.3 Desagues Cloacales y Pluviales</v>
      </c>
      <c r="D82" s="139" t="str">
        <f>VLOOKUP($B82,'Inst. Sanitaria'!$A$8:$H$148,2,FALSE)</f>
        <v>PVC Vivienda Colectiva. s/ conexión a red</v>
      </c>
      <c r="E82" s="137" t="str">
        <f>VLOOKUP($B82,'Inst. Sanitaria'!$A$8:$H$148,8,FALSE)</f>
        <v>gl</v>
      </c>
      <c r="F82" s="140">
        <f>VLOOKUP($B82,'Inst. Sanitaria'!$A$8:$H$148,7,FALSE)</f>
        <v>58439.83644987864</v>
      </c>
    </row>
    <row r="83" spans="1:6" ht="12.75" customHeight="1">
      <c r="A83" s="145">
        <v>79</v>
      </c>
      <c r="B83" s="141" t="s">
        <v>1621</v>
      </c>
      <c r="C83" s="142" t="str">
        <f>'Ints. Gas'!$B$4</f>
        <v>13 - Instalación de Gas</v>
      </c>
      <c r="D83" s="143" t="str">
        <f>VLOOKUP($B83,'Ints. Gas'!$A$6:$H$78,2,FALSE)</f>
        <v>Epoxi Vivienda Unifamiliar p/gas envasado</v>
      </c>
      <c r="E83" s="141" t="str">
        <f>VLOOKUP($B83,'Ints. Gas'!$A$6:$H$78,8,FALSE)</f>
        <v>gl</v>
      </c>
      <c r="F83" s="144">
        <f>VLOOKUP($B83,'Ints. Gas'!$A$6:$H$78,7,FALSE)</f>
        <v>11594.963588300918</v>
      </c>
    </row>
    <row r="84" spans="1:6" ht="12.75" customHeight="1">
      <c r="A84" s="145">
        <v>80</v>
      </c>
      <c r="B84" s="137" t="s">
        <v>1624</v>
      </c>
      <c r="C84" s="138" t="str">
        <f>'Ints. Gas'!$B$4</f>
        <v>13 - Instalación de Gas</v>
      </c>
      <c r="D84" s="139" t="str">
        <f>VLOOKUP($B84,'Ints. Gas'!$A$6:$H$78,2,FALSE)</f>
        <v>Epoxi Vivienda Unifamiliar a red</v>
      </c>
      <c r="E84" s="137" t="str">
        <f>VLOOKUP($B84,'Ints. Gas'!$A$6:$H$78,8,FALSE)</f>
        <v>gl</v>
      </c>
      <c r="F84" s="140">
        <f>VLOOKUP($B84,'Ints. Gas'!$A$6:$H$78,7,FALSE)</f>
        <v>13533.730158350221</v>
      </c>
    </row>
    <row r="85" spans="1:6" ht="12.75" customHeight="1">
      <c r="A85" s="145">
        <v>81</v>
      </c>
      <c r="B85" s="141" t="s">
        <v>1628</v>
      </c>
      <c r="C85" s="142" t="str">
        <f>'Ints. Gas'!$B$4</f>
        <v>13 - Instalación de Gas</v>
      </c>
      <c r="D85" s="143" t="str">
        <f>VLOOKUP($B85,'Ints. Gas'!$A$6:$H$78,2,FALSE)</f>
        <v>Epoxi Vivienda Unifamiliar a red c/artefactos</v>
      </c>
      <c r="E85" s="141" t="str">
        <f>VLOOKUP($B85,'Ints. Gas'!$A$6:$H$78,8,FALSE)</f>
        <v>gl</v>
      </c>
      <c r="F85" s="144">
        <f>VLOOKUP($B85,'Ints. Gas'!$A$6:$H$78,7,FALSE)</f>
        <v>27953.57990996314</v>
      </c>
    </row>
    <row r="86" spans="1:6" ht="12.75" customHeight="1">
      <c r="A86" s="145">
        <v>82</v>
      </c>
      <c r="B86" s="137" t="s">
        <v>1625</v>
      </c>
      <c r="C86" s="138" t="str">
        <f>'Ints. Gas'!$B$4</f>
        <v>13 - Instalación de Gas</v>
      </c>
      <c r="D86" s="139" t="str">
        <f>VLOOKUP($B86,'Ints. Gas'!$A$6:$H$78,2,FALSE)</f>
        <v>HºNº Vivienda colectiva</v>
      </c>
      <c r="E86" s="137" t="str">
        <f>VLOOKUP($B86,'Ints. Gas'!$A$6:$H$78,8,FALSE)</f>
        <v>gl</v>
      </c>
      <c r="F86" s="140">
        <f>VLOOKUP($B86,'Ints. Gas'!$A$6:$H$78,7,FALSE)</f>
        <v>188067.52627440466</v>
      </c>
    </row>
    <row r="87" spans="1:6" ht="12.75" customHeight="1">
      <c r="A87" s="145">
        <v>83</v>
      </c>
      <c r="B87" s="141" t="s">
        <v>1626</v>
      </c>
      <c r="C87" s="142" t="str">
        <f>'Ints. Gas'!$B$4</f>
        <v>13 - Instalación de Gas</v>
      </c>
      <c r="D87" s="143" t="str">
        <f>VLOOKUP($B87,'Ints. Gas'!$A$6:$H$78,2,FALSE)</f>
        <v>Artefactos de gas y acces.</v>
      </c>
      <c r="E87" s="141" t="str">
        <f>VLOOKUP($B87,'Ints. Gas'!$A$6:$H$78,8,FALSE)</f>
        <v>gl</v>
      </c>
      <c r="F87" s="144">
        <f>VLOOKUP($B87,'Ints. Gas'!$A$6:$H$78,7,FALSE)</f>
        <v>14378.929681462436</v>
      </c>
    </row>
    <row r="88" spans="1:6" ht="12.75" customHeight="1">
      <c r="A88" s="145">
        <v>84</v>
      </c>
      <c r="B88" s="137" t="s">
        <v>1633</v>
      </c>
      <c r="C88" s="138" t="str">
        <f>'Ints. Elect.'!$B$4</f>
        <v>14 - Instalación Eléctrica</v>
      </c>
      <c r="D88" s="139" t="str">
        <f>VLOOKUP($B88,'Ints. Elect.'!$A$6:$H$48,2,FALSE)</f>
        <v>Vivienda Unifamiliar 3 dormitorios</v>
      </c>
      <c r="E88" s="137" t="str">
        <f>VLOOKUP($B88,'Ints. Elect.'!$A$6:$H$48,8,FALSE)</f>
        <v>gl</v>
      </c>
      <c r="F88" s="140">
        <f>VLOOKUP($B88,'Ints. Elect.'!$A$6:$H$48,7,FALSE)</f>
        <v>16558.586399181037</v>
      </c>
    </row>
    <row r="89" spans="1:6" ht="12.75" customHeight="1">
      <c r="A89" s="145">
        <v>85</v>
      </c>
      <c r="B89" s="141" t="s">
        <v>1634</v>
      </c>
      <c r="C89" s="142" t="str">
        <f>'Ints. Elect.'!$B$4</f>
        <v>14 - Instalación Eléctrica</v>
      </c>
      <c r="D89" s="143" t="str">
        <f>VLOOKUP($B89,'Ints. Elect.'!$A$6:$H$48,2,FALSE)</f>
        <v>Vivienda colectiva completa</v>
      </c>
      <c r="E89" s="141" t="str">
        <f>VLOOKUP($B89,'Ints. Elect.'!$A$6:$H$48,8,FALSE)</f>
        <v>gl</v>
      </c>
      <c r="F89" s="144">
        <f>VLOOKUP($B89,'Ints. Elect.'!$A$6:$H$48,7,FALSE)</f>
        <v>205834.92873810421</v>
      </c>
    </row>
    <row r="90" spans="1:6" ht="12.75" customHeight="1">
      <c r="A90" s="145">
        <v>86</v>
      </c>
      <c r="B90" s="137" t="s">
        <v>1636</v>
      </c>
      <c r="C90" s="138" t="str">
        <f>'Ints. Elect.'!$B$4</f>
        <v>14 - Instalación Eléctrica</v>
      </c>
      <c r="D90" s="139" t="str">
        <f>VLOOKUP($B90,'Ints. Elect.'!$A$6:$H$48,2,FALSE)</f>
        <v>Vivienda Unifamiliar c/acomet. a pilar</v>
      </c>
      <c r="E90" s="137" t="str">
        <f>VLOOKUP($B90,'Ints. Elect.'!$A$6:$H$48,8,FALSE)</f>
        <v>gl</v>
      </c>
      <c r="F90" s="140">
        <f>VLOOKUP($B90,'Ints. Elect.'!$A$6:$H$48,7,FALSE)</f>
        <v>17886.337220643938</v>
      </c>
    </row>
    <row r="91" spans="1:6" ht="12.75" customHeight="1">
      <c r="A91" s="145">
        <v>87</v>
      </c>
      <c r="B91" s="141" t="s">
        <v>1640</v>
      </c>
      <c r="C91" s="142" t="str">
        <f>Pintura!$B$4</f>
        <v>15 - Pintura</v>
      </c>
      <c r="D91" s="143" t="str">
        <f>VLOOKUP($B91,Pintura!$A$6:$H$81,2,FALSE)</f>
        <v>Pintura al látex</v>
      </c>
      <c r="E91" s="141" t="str">
        <f>VLOOKUP($B91,Pintura!$A$6:$H$81,8,FALSE)</f>
        <v>m2</v>
      </c>
      <c r="F91" s="144">
        <f>VLOOKUP($B91,Pintura!$A$6:$H$81,7,FALSE)</f>
        <v>131.41461457897489</v>
      </c>
    </row>
    <row r="92" spans="1:6" ht="12.75" customHeight="1">
      <c r="A92" s="145">
        <v>88</v>
      </c>
      <c r="B92" s="137" t="s">
        <v>1641</v>
      </c>
      <c r="C92" s="138" t="str">
        <f>Pintura!$B$4</f>
        <v>15 - Pintura</v>
      </c>
      <c r="D92" s="139" t="str">
        <f>VLOOKUP($B92,Pintura!$A$6:$H$81,2,FALSE)</f>
        <v>Pintura a la cal</v>
      </c>
      <c r="E92" s="137" t="str">
        <f>VLOOKUP($B92,Pintura!$A$6:$H$81,8,FALSE)</f>
        <v>m2</v>
      </c>
      <c r="F92" s="140">
        <f>VLOOKUP($B92,Pintura!$A$6:$H$81,7,FALSE)</f>
        <v>35.461657613615458</v>
      </c>
    </row>
    <row r="93" spans="1:6" ht="12.75" customHeight="1">
      <c r="A93" s="145">
        <v>89</v>
      </c>
      <c r="B93" s="141" t="s">
        <v>1642</v>
      </c>
      <c r="C93" s="142" t="str">
        <f>Pintura!$B$4</f>
        <v>15 - Pintura</v>
      </c>
      <c r="D93" s="143" t="str">
        <f>VLOOKUP($B93,Pintura!$A$6:$H$81,2,FALSE)</f>
        <v>Pintura al agua</v>
      </c>
      <c r="E93" s="141" t="str">
        <f>VLOOKUP($B93,Pintura!$A$6:$H$81,8,FALSE)</f>
        <v>m2</v>
      </c>
      <c r="F93" s="144">
        <f>VLOOKUP($B93,Pintura!$A$6:$H$81,7,FALSE)</f>
        <v>38.64948287563854</v>
      </c>
    </row>
    <row r="94" spans="1:6" ht="12.75" customHeight="1">
      <c r="A94" s="145">
        <v>90</v>
      </c>
      <c r="B94" s="137" t="s">
        <v>1643</v>
      </c>
      <c r="C94" s="138" t="str">
        <f>Pintura!$B$4</f>
        <v>15 - Pintura</v>
      </c>
      <c r="D94" s="139" t="str">
        <f>VLOOKUP($B94,Pintura!$A$6:$H$81,2,FALSE)</f>
        <v>en carpintería metálica y de madera</v>
      </c>
      <c r="E94" s="137" t="str">
        <f>VLOOKUP($B94,Pintura!$A$6:$H$81,8,FALSE)</f>
        <v>m2</v>
      </c>
      <c r="F94" s="140">
        <f>VLOOKUP($B94,Pintura!$A$6:$H$81,7,FALSE)</f>
        <v>156.21139210384212</v>
      </c>
    </row>
    <row r="95" spans="1:6" ht="12.75" customHeight="1">
      <c r="A95" s="145">
        <v>91</v>
      </c>
      <c r="B95" s="141" t="s">
        <v>1644</v>
      </c>
      <c r="C95" s="142" t="str">
        <f>Pintura!$B$4</f>
        <v>15 - Pintura</v>
      </c>
      <c r="D95" s="143" t="str">
        <f>VLOOKUP($B95,Pintura!$A$6:$H$81,2,FALSE)</f>
        <v>en carpintería de madera</v>
      </c>
      <c r="E95" s="141" t="str">
        <f>VLOOKUP($B95,Pintura!$A$6:$H$81,8,FALSE)</f>
        <v>m2</v>
      </c>
      <c r="F95" s="144">
        <f>VLOOKUP($B95,Pintura!$A$6:$H$81,7,FALSE)</f>
        <v>106.39849990679723</v>
      </c>
    </row>
    <row r="96" spans="1:6" ht="12.75" customHeight="1">
      <c r="A96" s="145">
        <v>92</v>
      </c>
      <c r="B96" s="137" t="s">
        <v>1645</v>
      </c>
      <c r="C96" s="138" t="str">
        <f>Pintura!$B$4</f>
        <v>15 - Pintura</v>
      </c>
      <c r="D96" s="139" t="str">
        <f>VLOOKUP($B96,Pintura!$A$6:$H$81,2,FALSE)</f>
        <v>en carpintería metálica</v>
      </c>
      <c r="E96" s="137" t="str">
        <f>VLOOKUP($B96,Pintura!$A$6:$H$81,8,FALSE)</f>
        <v>m2</v>
      </c>
      <c r="F96" s="140">
        <f>VLOOKUP($B96,Pintura!$A$6:$H$81,7,FALSE)</f>
        <v>136.8355488025083</v>
      </c>
    </row>
    <row r="97" spans="1:6" ht="12.75" customHeight="1">
      <c r="A97" s="145">
        <v>93</v>
      </c>
      <c r="B97" s="141" t="s">
        <v>1646</v>
      </c>
      <c r="C97" s="142" t="str">
        <f>Pintura!$B$4</f>
        <v>15 - Pintura</v>
      </c>
      <c r="D97" s="143" t="str">
        <f>VLOOKUP($B97,Pintura!$A$6:$H$81,2,FALSE)</f>
        <v>Pintura para ladrillo visto</v>
      </c>
      <c r="E97" s="141" t="str">
        <f>VLOOKUP($B97,Pintura!$A$6:$H$81,8,FALSE)</f>
        <v>m2</v>
      </c>
      <c r="F97" s="144">
        <f>VLOOKUP($B97,Pintura!$A$6:$H$81,7,FALSE)</f>
        <v>160.22388993098858</v>
      </c>
    </row>
    <row r="98" spans="1:6" ht="12.75" customHeight="1">
      <c r="A98" s="145">
        <v>94</v>
      </c>
      <c r="B98" s="137" t="s">
        <v>1655</v>
      </c>
      <c r="C98" s="138" t="str">
        <f>Vidrios!$B$4</f>
        <v>16 - Vidrios</v>
      </c>
      <c r="D98" s="139" t="str">
        <f>VLOOKUP($B98,Vidrios!$A$6:$H$11,2,FALSE)</f>
        <v>Vidrios dobles transparentes</v>
      </c>
      <c r="E98" s="137" t="str">
        <f>VLOOKUP($B98,Vidrios!$A$6:$H$11,8,FALSE)</f>
        <v>m2</v>
      </c>
      <c r="F98" s="140">
        <f>VLOOKUP($B98,Vidrios!$A$6:$H$11,7,FALSE)</f>
        <v>421.85035000000005</v>
      </c>
    </row>
    <row r="99" spans="1:6" ht="12.75" customHeight="1">
      <c r="A99" s="145">
        <v>95</v>
      </c>
      <c r="B99" s="141" t="s">
        <v>1658</v>
      </c>
      <c r="C99" s="142" t="str">
        <f>Varios!$B$4</f>
        <v>17 - Varios</v>
      </c>
      <c r="D99" s="143" t="str">
        <f>VLOOKUP($B99,Varios!$A$6:$H$117,2,FALSE)</f>
        <v>Cercos alambrado 4 hilos galvanizado</v>
      </c>
      <c r="E99" s="141" t="str">
        <f>VLOOKUP($B99,Varios!$A$6:$H$117,8,FALSE)</f>
        <v>m</v>
      </c>
      <c r="F99" s="144">
        <f>VLOOKUP($B99,Varios!$A$6:$H$117,7,FALSE)</f>
        <v>68.813884595113464</v>
      </c>
    </row>
    <row r="100" spans="1:6" ht="12.75" customHeight="1">
      <c r="A100" s="145">
        <v>96</v>
      </c>
      <c r="B100" s="137" t="s">
        <v>1659</v>
      </c>
      <c r="C100" s="138" t="str">
        <f>Varios!$B$4</f>
        <v>17 - Varios</v>
      </c>
      <c r="D100" s="139" t="str">
        <f>VLOOKUP($B100,Varios!$A$6:$H$117,2,FALSE)</f>
        <v>Cercos mojón divisorio</v>
      </c>
      <c r="E100" s="137" t="str">
        <f>VLOOKUP($B100,Varios!$A$6:$H$117,8,FALSE)</f>
        <v>u</v>
      </c>
      <c r="F100" s="140">
        <f>VLOOKUP($B100,Varios!$A$6:$H$117,7,FALSE)</f>
        <v>658.83391603198038</v>
      </c>
    </row>
    <row r="101" spans="1:6" ht="12.75" customHeight="1">
      <c r="A101" s="145">
        <v>97</v>
      </c>
      <c r="B101" s="141" t="s">
        <v>1660</v>
      </c>
      <c r="C101" s="142" t="str">
        <f>Varios!$B$4</f>
        <v>17 - Varios</v>
      </c>
      <c r="D101" s="143" t="str">
        <f>VLOOKUP($B101,Varios!$A$6:$H$117,2,FALSE)</f>
        <v>Cerco olímpico alambre romboidal</v>
      </c>
      <c r="E101" s="141" t="str">
        <f>VLOOKUP($B101,Varios!$A$6:$H$117,8,FALSE)</f>
        <v>m</v>
      </c>
      <c r="F101" s="144">
        <f>VLOOKUP($B101,Varios!$A$6:$H$117,7,FALSE)</f>
        <v>857.00332368146542</v>
      </c>
    </row>
    <row r="102" spans="1:6" ht="12.75" customHeight="1">
      <c r="A102" s="145">
        <v>98</v>
      </c>
      <c r="B102" s="137" t="s">
        <v>1661</v>
      </c>
      <c r="C102" s="138" t="str">
        <f>Varios!$B$4</f>
        <v>17 - Varios</v>
      </c>
      <c r="D102" s="139" t="str">
        <f>VLOOKUP($B102,Varios!$A$6:$H$117,2,FALSE)</f>
        <v>Mesada de granito recons. c/bacha y pileta lavar</v>
      </c>
      <c r="E102" s="137" t="str">
        <f>VLOOKUP($B102,Varios!$A$6:$H$117,8,FALSE)</f>
        <v>gl</v>
      </c>
      <c r="F102" s="140">
        <f>VLOOKUP($B102,Varios!$A$6:$H$117,7,FALSE)</f>
        <v>3583.2949469614514</v>
      </c>
    </row>
    <row r="103" spans="1:6" ht="12.75" customHeight="1">
      <c r="A103" s="145">
        <v>99</v>
      </c>
      <c r="B103" s="141" t="s">
        <v>1662</v>
      </c>
      <c r="C103" s="142" t="str">
        <f>Varios!$B$4</f>
        <v>17 - Varios</v>
      </c>
      <c r="D103" s="143" t="str">
        <f>VLOOKUP($B103,Varios!$A$6:$H$117,2,FALSE)</f>
        <v>Forestación</v>
      </c>
      <c r="E103" s="141" t="str">
        <f>VLOOKUP($B103,Varios!$A$6:$H$117,8,FALSE)</f>
        <v>gl</v>
      </c>
      <c r="F103" s="144">
        <f>VLOOKUP($B103,Varios!$A$6:$H$117,7,FALSE)</f>
        <v>303.53398892436769</v>
      </c>
    </row>
    <row r="104" spans="1:6" ht="12.75" customHeight="1">
      <c r="A104" s="145">
        <v>100</v>
      </c>
      <c r="B104" s="137" t="s">
        <v>1663</v>
      </c>
      <c r="C104" s="138" t="str">
        <f>Varios!$B$4</f>
        <v>17 - Varios</v>
      </c>
      <c r="D104" s="139" t="str">
        <f>VLOOKUP($B104,Varios!$A$6:$H$117,2,FALSE)</f>
        <v>Pérgolas</v>
      </c>
      <c r="E104" s="137" t="str">
        <f>VLOOKUP($B104,Varios!$A$6:$H$117,8,FALSE)</f>
        <v>gl</v>
      </c>
      <c r="F104" s="140">
        <f>VLOOKUP($B104,Varios!$A$6:$H$117,7,FALSE)</f>
        <v>3472.5414861382355</v>
      </c>
    </row>
    <row r="105" spans="1:6" ht="12.75" customHeight="1">
      <c r="A105" s="145">
        <v>101</v>
      </c>
      <c r="B105" s="141" t="s">
        <v>1664</v>
      </c>
      <c r="C105" s="142" t="str">
        <f>Varios!$B$4</f>
        <v>17 - Varios</v>
      </c>
      <c r="D105" s="143" t="str">
        <f>VLOOKUP($B105,Varios!$A$6:$H$117,2,FALSE)</f>
        <v>Limpieza final de obra</v>
      </c>
      <c r="E105" s="141" t="str">
        <f>VLOOKUP($B105,Varios!$A$6:$H$117,8,FALSE)</f>
        <v>m2</v>
      </c>
      <c r="F105" s="144">
        <f>VLOOKUP($B105,Varios!$A$6:$H$117,7,FALSE)</f>
        <v>18.289463937621107</v>
      </c>
    </row>
    <row r="106" spans="1:6" ht="12.75" customHeight="1">
      <c r="A106" s="145">
        <v>102</v>
      </c>
      <c r="B106" s="137" t="s">
        <v>1665</v>
      </c>
      <c r="C106" s="138" t="str">
        <f>Varios!$B$4</f>
        <v>17 - Varios</v>
      </c>
      <c r="D106" s="139" t="str">
        <f>VLOOKUP($B106,Varios!$A$6:$H$117,2,FALSE)</f>
        <v>Documentacion técnica</v>
      </c>
      <c r="E106" s="137" t="str">
        <f>VLOOKUP($B106,Varios!$A$6:$H$117,8,FALSE)</f>
        <v>u</v>
      </c>
      <c r="F106" s="140">
        <f>VLOOKUP($B106,Varios!$A$6:$H$117,7,FALSE)</f>
        <v>13969.111145705107</v>
      </c>
    </row>
    <row r="107" spans="1:6" ht="12.75" customHeight="1">
      <c r="A107" s="145">
        <v>103</v>
      </c>
      <c r="B107" s="141" t="s">
        <v>1666</v>
      </c>
      <c r="C107" s="142" t="str">
        <f>Varios!$B$4</f>
        <v>17 - Varios</v>
      </c>
      <c r="D107" s="143" t="str">
        <f>VLOOKUP($B107,Varios!$A$6:$H$117,2,FALSE)</f>
        <v>Hormigón simple 350 kg</v>
      </c>
      <c r="E107" s="141" t="str">
        <f>VLOOKUP($B107,Varios!$A$6:$H$117,8,FALSE)</f>
        <v>m3</v>
      </c>
      <c r="F107" s="144">
        <f>VLOOKUP($B107,Varios!$A$6:$H$117,7,FALSE)</f>
        <v>2943.9837268034998</v>
      </c>
    </row>
    <row r="108" spans="1:6" ht="12.75" customHeight="1">
      <c r="A108" s="145">
        <v>104</v>
      </c>
      <c r="B108" s="137" t="s">
        <v>1667</v>
      </c>
      <c r="C108" s="138" t="str">
        <f>Varios!$B$4</f>
        <v>17 - Varios</v>
      </c>
      <c r="D108" s="139" t="str">
        <f>VLOOKUP($B108,Varios!$A$6:$H$117,2,FALSE)</f>
        <v>Instalación contra incendios edificios</v>
      </c>
      <c r="E108" s="137" t="str">
        <f>VLOOKUP($B108,Varios!$A$6:$H$117,8,FALSE)</f>
        <v>gl</v>
      </c>
      <c r="F108" s="140">
        <f>VLOOKUP($B108,Varios!$A$6:$H$117,7,FALSE)</f>
        <v>10158.307583332817</v>
      </c>
    </row>
    <row r="109" spans="1:6" ht="12.75" customHeight="1">
      <c r="A109" s="145">
        <v>105</v>
      </c>
      <c r="B109" s="141" t="s">
        <v>1669</v>
      </c>
      <c r="C109" s="142" t="str">
        <f>Varios!$B$4</f>
        <v>17 - Varios</v>
      </c>
      <c r="D109" s="143" t="str">
        <f>VLOOKUP($B109,Varios!$A$6:$H$117,2,FALSE)</f>
        <v>Mesada de granito natural c/bacha</v>
      </c>
      <c r="E109" s="141" t="str">
        <f>VLOOKUP($B109,Varios!$A$6:$H$117,8,FALSE)</f>
        <v>gl</v>
      </c>
      <c r="F109" s="144">
        <f>VLOOKUP($B109,Varios!$A$6:$H$117,7,FALSE)</f>
        <v>5717.3924795569956</v>
      </c>
    </row>
    <row r="110" spans="1:6" ht="12.75" customHeight="1">
      <c r="A110" s="145">
        <v>106</v>
      </c>
      <c r="B110" s="137" t="s">
        <v>1681</v>
      </c>
      <c r="C110" s="138" t="str">
        <f>'Red Agua'!$B$4</f>
        <v>18 - Red de Agua</v>
      </c>
      <c r="D110" s="139" t="str">
        <f>VLOOKUP($B110,'Red Agua'!$A$6:$H$51,2,FALSE)</f>
        <v>PEAD  c/conexión hasta kit med</v>
      </c>
      <c r="E110" s="137" t="str">
        <f>VLOOKUP($B110,'Red Agua'!$A$6:$H$51,8,FALSE)</f>
        <v>m</v>
      </c>
      <c r="F110" s="140">
        <f>VLOOKUP($B110,'Red Agua'!$A$6:$H$51,7,FALSE)</f>
        <v>555.13803075618216</v>
      </c>
    </row>
    <row r="111" spans="1:6" ht="12.75" customHeight="1">
      <c r="A111" s="145">
        <v>107</v>
      </c>
      <c r="B111" s="141" t="s">
        <v>1683</v>
      </c>
      <c r="C111" s="142" t="str">
        <f>'Red Agua'!$B$4</f>
        <v>18 - Red de Agua</v>
      </c>
      <c r="D111" s="143" t="str">
        <f>VLOOKUP($B111,'Red Agua'!$A$6:$H$51,2,FALSE)</f>
        <v>PEAD  s/conexión*</v>
      </c>
      <c r="E111" s="141" t="str">
        <f>VLOOKUP($B111,'Red Agua'!$A$6:$H$51,8,FALSE)</f>
        <v>m</v>
      </c>
      <c r="F111" s="144">
        <f>VLOOKUP($B111,'Red Agua'!$A$6:$H$51,7,FALSE)</f>
        <v>495.63175196428494</v>
      </c>
    </row>
    <row r="112" spans="1:6" ht="12.75" customHeight="1">
      <c r="A112" s="145">
        <v>108</v>
      </c>
      <c r="B112" s="137" t="s">
        <v>1684</v>
      </c>
      <c r="C112" s="138" t="str">
        <f>'Red Agua'!$B$4</f>
        <v>18 - Red de Agua</v>
      </c>
      <c r="D112" s="139" t="str">
        <f>VLOOKUP($B112,'Red Agua'!$A$6:$H$51,2,FALSE)</f>
        <v>Comando y Equipo Bombeo</v>
      </c>
      <c r="E112" s="137" t="str">
        <f>VLOOKUP($B112,'Red Agua'!$A$6:$H$51,8,FALSE)</f>
        <v>gl</v>
      </c>
      <c r="F112" s="140">
        <f>VLOOKUP($B112,'Red Agua'!$A$6:$H$51,7,FALSE)</f>
        <v>230643.67537697943</v>
      </c>
    </row>
    <row r="113" spans="1:7" ht="12.75" customHeight="1">
      <c r="A113" s="145">
        <v>109</v>
      </c>
      <c r="B113" s="141" t="s">
        <v>1689</v>
      </c>
      <c r="C113" s="142" t="str">
        <f>'Red Cloaca'!$B$4</f>
        <v>19 - Red de Cloaca</v>
      </c>
      <c r="D113" s="143" t="str">
        <f>VLOOKUP($B113,'Red Cloaca'!$A$6:$H$33,2,FALSE)</f>
        <v>de PVC c/conexión</v>
      </c>
      <c r="E113" s="141" t="str">
        <f>VLOOKUP($B113,'Red Cloaca'!$A$6:$H$33,8,FALSE)</f>
        <v>m</v>
      </c>
      <c r="F113" s="144">
        <f>VLOOKUP($B113,'Red Cloaca'!$A$6:$H$33,7,FALSE)</f>
        <v>1000.0658685414123</v>
      </c>
    </row>
    <row r="114" spans="1:7" ht="12.75" customHeight="1">
      <c r="A114" s="145">
        <v>110</v>
      </c>
      <c r="B114" s="137" t="s">
        <v>1691</v>
      </c>
      <c r="C114" s="138" t="str">
        <f>'Red Cloaca'!$B$4</f>
        <v>19 - Red de Cloaca</v>
      </c>
      <c r="D114" s="139" t="str">
        <f>VLOOKUP($B114,'Red Cloaca'!$A$6:$H$33,2,FALSE)</f>
        <v>de PVC s/conexión</v>
      </c>
      <c r="E114" s="137" t="str">
        <f>VLOOKUP($B114,'Red Cloaca'!$A$6:$H$33,8,FALSE)</f>
        <v>m</v>
      </c>
      <c r="F114" s="140">
        <f>VLOOKUP($B114,'Red Cloaca'!$A$6:$H$33,7,FALSE)</f>
        <v>726.27316708127501</v>
      </c>
    </row>
    <row r="115" spans="1:7" ht="12.75" customHeight="1">
      <c r="A115" s="145">
        <v>111</v>
      </c>
      <c r="B115" s="141" t="s">
        <v>1708</v>
      </c>
      <c r="C115" s="142" t="str">
        <f>'Red Gas'!$B$4</f>
        <v>20 - Red de Gas</v>
      </c>
      <c r="D115" s="143" t="str">
        <f>VLOOKUP($B115,'Red Gas'!$A$6:$H$15,2,FALSE)</f>
        <v>PEAD  varios Ø MM</v>
      </c>
      <c r="E115" s="141" t="str">
        <f>VLOOKUP($B115,'Red Gas'!$A$6:$H$15,8,FALSE)</f>
        <v>m</v>
      </c>
      <c r="F115" s="144">
        <f>VLOOKUP($B115,'Red Gas'!$A$6:$H$15,7,FALSE)</f>
        <v>386.79410449053944</v>
      </c>
    </row>
    <row r="116" spans="1:7" ht="12.75" customHeight="1">
      <c r="A116" s="145">
        <v>112</v>
      </c>
      <c r="B116" s="137" t="s">
        <v>1693</v>
      </c>
      <c r="C116" s="138" t="str">
        <f>'Red Elect'!$B$6</f>
        <v>21.1 S.E.T.A.</v>
      </c>
      <c r="D116" s="139" t="str">
        <f>VLOOKUP($B116,'Red Elect'!$A$8:$H$81,2,FALSE)</f>
        <v xml:space="preserve">Construcción de SETA 315 Kva. </v>
      </c>
      <c r="E116" s="137" t="str">
        <f>VLOOKUP($B116,'Red Elect'!$A$8:$H$81,8,FALSE)</f>
        <v>u</v>
      </c>
      <c r="F116" s="140">
        <f>VLOOKUP($B116,'Red Elect'!$A$8:$H$81,7,FALSE)</f>
        <v>438610.26193835324</v>
      </c>
    </row>
    <row r="117" spans="1:7" ht="12.75" customHeight="1">
      <c r="A117" s="145">
        <v>113</v>
      </c>
      <c r="B117" s="141" t="s">
        <v>1694</v>
      </c>
      <c r="C117" s="142" t="str">
        <f>'Red Elect'!$B$27</f>
        <v>21.2 RED DE MEDIA TENSION</v>
      </c>
      <c r="D117" s="143" t="str">
        <f>VLOOKUP($B117,'Red Elect'!$A$8:$H$81,2,FALSE)</f>
        <v>Tendido de Red Media Tensión</v>
      </c>
      <c r="E117" s="141" t="str">
        <f>VLOOKUP($B117,'Red Elect'!$A$8:$H$81,8,FALSE)</f>
        <v>gl</v>
      </c>
      <c r="F117" s="144">
        <f>VLOOKUP($B117,'Red Elect'!$A$8:$H$81,7,FALSE)</f>
        <v>82362.502283111477</v>
      </c>
    </row>
    <row r="118" spans="1:7" ht="12.75" customHeight="1">
      <c r="A118" s="145">
        <v>114</v>
      </c>
      <c r="B118" s="137" t="s">
        <v>1695</v>
      </c>
      <c r="C118" s="138" t="str">
        <f>'Red Elect'!$B$47</f>
        <v>21.3 RED DE BAJA TENSION</v>
      </c>
      <c r="D118" s="139" t="str">
        <f>VLOOKUP($B118,'Red Elect'!$A$8:$H$81,2,FALSE)</f>
        <v>Tendido baja tension</v>
      </c>
      <c r="E118" s="137" t="str">
        <f>VLOOKUP($B118,'Red Elect'!$A$8:$H$81,8,FALSE)</f>
        <v>gl</v>
      </c>
      <c r="F118" s="140">
        <f>VLOOKUP($B118,'Red Elect'!$A$8:$H$81,7,FALSE)</f>
        <v>55993.522414974796</v>
      </c>
    </row>
    <row r="119" spans="1:7" ht="12.75" customHeight="1">
      <c r="A119" s="145">
        <v>115</v>
      </c>
      <c r="B119" s="141" t="s">
        <v>1696</v>
      </c>
      <c r="C119" s="142" t="str">
        <f>'Red Elect'!$B$70</f>
        <v>21.4 ALUMBRADO PUBLICO</v>
      </c>
      <c r="D119" s="143" t="str">
        <f>VLOOKUP($B119,'Red Elect'!$A$8:$H$81,2,FALSE)</f>
        <v>Alumbrado público p/barrios</v>
      </c>
      <c r="E119" s="141" t="str">
        <f>VLOOKUP($B119,'Red Elect'!$A$8:$H$81,8,FALSE)</f>
        <v>gl</v>
      </c>
      <c r="F119" s="144">
        <f>VLOOKUP($B119,'Red Elect'!$A$8:$H$81,7,FALSE)</f>
        <v>86604.888475666085</v>
      </c>
    </row>
    <row r="120" spans="1:7" ht="12.75" customHeight="1">
      <c r="A120" s="145">
        <v>116</v>
      </c>
      <c r="B120" s="137" t="s">
        <v>1711</v>
      </c>
      <c r="C120" s="138" t="str">
        <f>'Red Vial'!$B$4</f>
        <v>22 - Red Vial</v>
      </c>
      <c r="D120" s="139" t="str">
        <f>VLOOKUP($B120,'Red Vial'!$A$6:$H$61,2,FALSE)</f>
        <v>Cordón cuneta de HºAº</v>
      </c>
      <c r="E120" s="137" t="str">
        <f>VLOOKUP($B120,'Red Vial'!$A$6:$H$61,8,FALSE)</f>
        <v>m</v>
      </c>
      <c r="F120" s="140">
        <f>VLOOKUP($B120,'Red Vial'!$A$6:$H$61,7,FALSE)</f>
        <v>484.43332750004583</v>
      </c>
    </row>
    <row r="121" spans="1:7" ht="12.75" customHeight="1">
      <c r="A121" s="145">
        <v>117</v>
      </c>
      <c r="B121" s="141" t="s">
        <v>1712</v>
      </c>
      <c r="C121" s="142" t="str">
        <f>'Red Vial'!$B$4</f>
        <v>22 - Red Vial</v>
      </c>
      <c r="D121" s="143" t="str">
        <f>VLOOKUP($B121,'Red Vial'!$A$6:$H$61,2,FALSE)</f>
        <v>Pavimento articulado c/subbase</v>
      </c>
      <c r="E121" s="141" t="str">
        <f>VLOOKUP($B121,'Red Vial'!$A$6:$H$61,8,FALSE)</f>
        <v>m2</v>
      </c>
      <c r="F121" s="144">
        <f>VLOOKUP($B121,'Red Vial'!$A$6:$H$61,7,FALSE)</f>
        <v>507.61318934534097</v>
      </c>
    </row>
    <row r="122" spans="1:7" ht="12.75" customHeight="1">
      <c r="A122" s="145">
        <v>118</v>
      </c>
      <c r="B122" s="137" t="s">
        <v>1713</v>
      </c>
      <c r="C122" s="138" t="str">
        <f>'Red Vial'!$B$4</f>
        <v>22 - Red Vial</v>
      </c>
      <c r="D122" s="139" t="str">
        <f>VLOOKUP($B122,'Red Vial'!$A$6:$H$61,2,FALSE)</f>
        <v>Pavimento de hormigón e = 0.15</v>
      </c>
      <c r="E122" s="137" t="str">
        <f>VLOOKUP($B122,'Red Vial'!$A$6:$H$61,8,FALSE)</f>
        <v>m2</v>
      </c>
      <c r="F122" s="140">
        <f>VLOOKUP($B122,'Red Vial'!$A$6:$H$61,7,FALSE)</f>
        <v>614.51142148061672</v>
      </c>
    </row>
    <row r="123" spans="1:7" ht="12.75" customHeight="1">
      <c r="A123" s="145">
        <v>119</v>
      </c>
      <c r="B123" s="141" t="s">
        <v>1714</v>
      </c>
      <c r="C123" s="142" t="str">
        <f>'Red Vial'!$B$4</f>
        <v>22 - Red Vial</v>
      </c>
      <c r="D123" s="143" t="str">
        <f>VLOOKUP($B123,'Red Vial'!$A$6:$H$61,2,FALSE)</f>
        <v>Enripiado e = 10 cm</v>
      </c>
      <c r="E123" s="141" t="str">
        <f>VLOOKUP($B123,'Red Vial'!$A$6:$H$61,8,FALSE)</f>
        <v>m2</v>
      </c>
      <c r="F123" s="144">
        <f>VLOOKUP($B123,'Red Vial'!$A$6:$H$61,7,FALSE)</f>
        <v>137.37934470778879</v>
      </c>
    </row>
    <row r="124" spans="1:7">
      <c r="A124" s="52"/>
      <c r="B124" s="52"/>
      <c r="C124" s="36"/>
      <c r="D124" s="53"/>
      <c r="E124" s="52"/>
      <c r="F124" s="56"/>
    </row>
    <row r="125" spans="1:7">
      <c r="A125" s="52"/>
      <c r="B125" s="52"/>
      <c r="C125" s="36"/>
      <c r="D125" s="53"/>
      <c r="E125" s="52"/>
      <c r="F125" s="56"/>
      <c r="G125" s="56"/>
    </row>
    <row r="126" spans="1:7" s="55" customFormat="1" ht="18" customHeight="1">
      <c r="A126" s="42" t="str">
        <f>Dolar!$B$4</f>
        <v>23 - Dólar</v>
      </c>
      <c r="B126" s="52"/>
      <c r="C126" s="53"/>
      <c r="D126" s="53"/>
      <c r="E126" s="54"/>
      <c r="F126" s="53"/>
      <c r="G126" s="53"/>
    </row>
    <row r="127" spans="1:7" s="55" customFormat="1" ht="27" customHeight="1">
      <c r="A127" s="294" t="s">
        <v>1463</v>
      </c>
      <c r="B127" s="294"/>
      <c r="C127" s="295" t="s">
        <v>1464</v>
      </c>
      <c r="D127" s="295"/>
      <c r="E127" s="297" t="s">
        <v>1478</v>
      </c>
      <c r="F127" s="297"/>
      <c r="G127" s="297"/>
    </row>
    <row r="128" spans="1:7">
      <c r="A128" s="292" t="s">
        <v>48</v>
      </c>
      <c r="B128" s="293"/>
      <c r="C128" s="36" t="str">
        <f>Dolar!$B$4</f>
        <v>23 - Dólar</v>
      </c>
      <c r="D128" s="62" t="str">
        <f>VLOOKUP($A128,Dolar!$B$8:$L$8,2,FALSE)</f>
        <v>Cotización dólar promed. mensual</v>
      </c>
      <c r="E128" s="61" t="str">
        <f>VLOOKUP($A128,Dolar!$B$8:$L$8,10,FALSE)</f>
        <v>$</v>
      </c>
      <c r="F128" s="296">
        <f>VLOOKUP($A128,Dolar!$B$8:$L$8,11,FALSE)</f>
        <v>15.894545454545456</v>
      </c>
      <c r="G128" s="296"/>
    </row>
    <row r="129" spans="1:7">
      <c r="A129" s="52"/>
      <c r="B129" s="61"/>
      <c r="C129" s="135"/>
      <c r="D129" s="62"/>
      <c r="E129" s="61"/>
      <c r="F129" s="53"/>
    </row>
    <row r="130" spans="1:7">
      <c r="A130" s="52"/>
      <c r="B130" s="52"/>
      <c r="C130" s="36"/>
      <c r="D130" s="53"/>
      <c r="E130" s="52"/>
      <c r="F130" s="53"/>
    </row>
    <row r="131" spans="1:7">
      <c r="A131" s="52"/>
      <c r="B131" s="52"/>
      <c r="C131" s="36"/>
      <c r="D131" s="53"/>
      <c r="E131" s="52"/>
      <c r="F131" s="53"/>
    </row>
    <row r="132" spans="1:7" ht="15.75">
      <c r="A132" s="42" t="str">
        <f>Flete!B4</f>
        <v>24 - Flete carretero</v>
      </c>
      <c r="B132" s="52"/>
      <c r="C132" s="52"/>
      <c r="D132" s="53"/>
      <c r="E132" s="52"/>
      <c r="F132" s="54"/>
    </row>
    <row r="134" spans="1:7">
      <c r="D134" s="246" t="s">
        <v>1729</v>
      </c>
      <c r="E134" s="134" t="s">
        <v>1730</v>
      </c>
      <c r="F134" s="246" t="s">
        <v>1729</v>
      </c>
      <c r="G134" s="134" t="s">
        <v>1730</v>
      </c>
    </row>
    <row r="135" spans="1:7">
      <c r="D135" s="247">
        <v>10</v>
      </c>
      <c r="E135" s="107">
        <f>VLOOKUP($D135,Flete!$O$6:$AA$47,13,FALSE)</f>
        <v>13.15228920198542</v>
      </c>
      <c r="F135" s="247">
        <v>180</v>
      </c>
      <c r="G135" s="107">
        <f>VLOOKUP($F135,Flete!$O$6:$AA$47,13,FALSE)</f>
        <v>2.5134360438434684</v>
      </c>
    </row>
    <row r="136" spans="1:7">
      <c r="D136" s="247">
        <v>15</v>
      </c>
      <c r="E136" s="107">
        <f>VLOOKUP($D136,Flete!$O$6:$AA$47,13,FALSE)</f>
        <v>9.9726210478974284</v>
      </c>
      <c r="F136" s="247">
        <v>190</v>
      </c>
      <c r="G136" s="107">
        <f>VLOOKUP($F136,Flete!$O$6:$AA$47,13,FALSE)</f>
        <v>2.4858448185636943</v>
      </c>
    </row>
    <row r="137" spans="1:7">
      <c r="D137" s="247">
        <v>20</v>
      </c>
      <c r="E137" s="107">
        <f>VLOOKUP($D137,Flete!$O$6:$AA$47,13,FALSE)</f>
        <v>8.3827869708534291</v>
      </c>
      <c r="F137" s="247">
        <v>200</v>
      </c>
      <c r="G137" s="107">
        <f>VLOOKUP($F137,Flete!$O$6:$AA$47,13,FALSE)</f>
        <v>2.4610127158118984</v>
      </c>
    </row>
    <row r="138" spans="1:7">
      <c r="D138" s="247">
        <v>25</v>
      </c>
      <c r="E138" s="107">
        <f>VLOOKUP($D138,Flete!$O$6:$AA$47,13,FALSE)</f>
        <v>7.4288865246270301</v>
      </c>
      <c r="F138" s="247">
        <v>210</v>
      </c>
      <c r="G138" s="107">
        <f>VLOOKUP($F138,Flete!$O$6:$AA$47,13,FALSE)</f>
        <v>2.4385455752269394</v>
      </c>
    </row>
    <row r="139" spans="1:7">
      <c r="D139" s="247">
        <v>30</v>
      </c>
      <c r="E139" s="107">
        <f>VLOOKUP($D139,Flete!$O$6:$AA$47,13,FALSE)</f>
        <v>6.7929528938094306</v>
      </c>
      <c r="F139" s="247">
        <v>220</v>
      </c>
      <c r="G139" s="107">
        <f>VLOOKUP($F139,Flete!$O$6:$AA$47,13,FALSE)</f>
        <v>2.4181209019678858</v>
      </c>
    </row>
    <row r="140" spans="1:7">
      <c r="D140" s="247">
        <v>35</v>
      </c>
      <c r="E140" s="107">
        <f>VLOOKUP($D140,Flete!$O$6:$AA$47,13,FALSE)</f>
        <v>6.3387145860825749</v>
      </c>
      <c r="F140" s="247">
        <v>230</v>
      </c>
      <c r="G140" s="107">
        <f>VLOOKUP($F140,Flete!$O$6:$AA$47,13,FALSE)</f>
        <v>2.3994722872530985</v>
      </c>
    </row>
    <row r="141" spans="1:7">
      <c r="D141" s="247">
        <v>40</v>
      </c>
      <c r="E141" s="107">
        <f>VLOOKUP($D141,Flete!$O$6:$AA$47,13,FALSE)</f>
        <v>5.9980358552874327</v>
      </c>
      <c r="F141" s="247">
        <v>240</v>
      </c>
      <c r="G141" s="107">
        <f>VLOOKUP($F141,Flete!$O$6:$AA$47,13,FALSE)</f>
        <v>2.3823777237645425</v>
      </c>
    </row>
    <row r="142" spans="1:7">
      <c r="D142" s="247">
        <v>45</v>
      </c>
      <c r="E142" s="107">
        <f>VLOOKUP($D142,Flete!$O$6:$AA$47,13,FALSE)</f>
        <v>5.7330635091134328</v>
      </c>
      <c r="F142" s="247">
        <v>250</v>
      </c>
      <c r="G142" s="107">
        <f>VLOOKUP($F142,Flete!$O$6:$AA$47,13,FALSE)</f>
        <v>2.366650725355071</v>
      </c>
    </row>
    <row r="143" spans="1:7">
      <c r="D143" s="247">
        <v>50</v>
      </c>
      <c r="E143" s="107">
        <f>VLOOKUP($D143,Flete!$O$6:$AA$47,13,FALSE)</f>
        <v>5.5210856321742332</v>
      </c>
      <c r="F143" s="247">
        <v>260</v>
      </c>
      <c r="G143" s="107">
        <f>VLOOKUP($F143,Flete!$O$6:$AA$47,13,FALSE)</f>
        <v>2.3521334960540208</v>
      </c>
    </row>
    <row r="144" spans="1:7">
      <c r="D144" s="247">
        <v>60</v>
      </c>
      <c r="E144" s="107">
        <f>VLOOKUP($D144,Flete!$O$6:$AA$47,13,FALSE)</f>
        <v>3.7046681785937494</v>
      </c>
      <c r="F144" s="247">
        <v>280</v>
      </c>
      <c r="G144" s="107">
        <f>VLOOKUP($F144,Flete!$O$6:$AA$47,13,FALSE)</f>
        <v>2.3262098723021456</v>
      </c>
    </row>
    <row r="145" spans="4:7">
      <c r="D145" s="247">
        <v>70</v>
      </c>
      <c r="E145" s="107">
        <f>VLOOKUP($D145,Flete!$O$6:$AA$47,13,FALSE)</f>
        <v>3.4672498464835484</v>
      </c>
      <c r="F145" s="247">
        <v>300</v>
      </c>
      <c r="G145" s="107">
        <f>VLOOKUP($F145,Flete!$O$6:$AA$47,13,FALSE)</f>
        <v>2.303742731717187</v>
      </c>
    </row>
    <row r="146" spans="4:7">
      <c r="D146" s="247">
        <v>80</v>
      </c>
      <c r="E146" s="107">
        <f>VLOOKUP($D146,Flete!$O$6:$AA$47,13,FALSE)</f>
        <v>3.2891860974008971</v>
      </c>
      <c r="F146" s="247">
        <v>320</v>
      </c>
      <c r="G146" s="107">
        <f>VLOOKUP($F146,Flete!$O$6:$AA$47,13,FALSE)</f>
        <v>2.2840839837053482</v>
      </c>
    </row>
    <row r="147" spans="4:7">
      <c r="D147" s="247">
        <v>90</v>
      </c>
      <c r="E147" s="107">
        <f>VLOOKUP($D147,Flete!$O$6:$AA$47,13,FALSE)</f>
        <v>3.1506920703366132</v>
      </c>
      <c r="F147" s="247">
        <v>340</v>
      </c>
      <c r="G147" s="107">
        <f>VLOOKUP($F147,Flete!$O$6:$AA$47,13,FALSE)</f>
        <v>2.2667380295772546</v>
      </c>
    </row>
    <row r="148" spans="4:7">
      <c r="D148" s="247">
        <v>100</v>
      </c>
      <c r="E148" s="107">
        <f>VLOOKUP($D148,Flete!$O$6:$AA$47,13,FALSE)</f>
        <v>3.0398968486851863</v>
      </c>
      <c r="F148" s="247">
        <v>360</v>
      </c>
      <c r="G148" s="107">
        <f>VLOOKUP($F148,Flete!$O$6:$AA$47,13,FALSE)</f>
        <v>2.251319403685617</v>
      </c>
    </row>
    <row r="149" spans="4:7">
      <c r="D149" s="247">
        <v>110</v>
      </c>
      <c r="E149" s="107">
        <f>VLOOKUP($D149,Flete!$O$6:$AA$47,13,FALSE)</f>
        <v>2.9492462127885641</v>
      </c>
      <c r="F149" s="247">
        <v>380</v>
      </c>
      <c r="G149" s="107">
        <f>VLOOKUP($F149,Flete!$O$6:$AA$47,13,FALSE)</f>
        <v>2.2375237910457297</v>
      </c>
    </row>
    <row r="150" spans="4:7">
      <c r="D150" s="247">
        <v>120</v>
      </c>
      <c r="E150" s="107">
        <f>VLOOKUP($D150,Flete!$O$6:$AA$47,13,FALSE)</f>
        <v>2.8737040162080456</v>
      </c>
      <c r="F150" s="247">
        <v>400</v>
      </c>
      <c r="G150" s="107">
        <f>VLOOKUP($F150,Flete!$O$6:$AA$47,13,FALSE)</f>
        <v>2.2251077396698311</v>
      </c>
    </row>
    <row r="151" spans="4:7">
      <c r="D151" s="247">
        <v>130</v>
      </c>
      <c r="E151" s="107">
        <f>VLOOKUP($D151,Flete!$O$6:$AA$47,13,FALSE)</f>
        <v>2.8097836960245295</v>
      </c>
      <c r="F151" s="247">
        <v>420</v>
      </c>
      <c r="G151" s="107">
        <f>VLOOKUP($F151,Flete!$O$6:$AA$47,13,FALSE)</f>
        <v>2.2138741693773518</v>
      </c>
    </row>
    <row r="152" spans="4:7">
      <c r="D152" s="247">
        <v>140</v>
      </c>
      <c r="E152" s="107">
        <f>VLOOKUP($D152,Flete!$O$6:$AA$47,13,FALSE)</f>
        <v>2.7549948501529453</v>
      </c>
      <c r="F152" s="247">
        <v>440</v>
      </c>
      <c r="G152" s="107">
        <f>VLOOKUP($F152,Flete!$O$6:$AA$47,13,FALSE)</f>
        <v>2.2036618327478252</v>
      </c>
    </row>
    <row r="153" spans="4:7">
      <c r="D153" s="247">
        <v>150</v>
      </c>
      <c r="E153" s="107">
        <f>VLOOKUP($D153,Flete!$O$6:$AA$47,13,FALSE)</f>
        <v>2.6182826999066093</v>
      </c>
      <c r="F153" s="247">
        <v>460</v>
      </c>
      <c r="G153" s="107">
        <f>VLOOKUP($F153,Flete!$O$6:$AA$47,13,FALSE)</f>
        <v>2.1943375253904311</v>
      </c>
    </row>
    <row r="154" spans="4:7">
      <c r="D154" s="247">
        <v>160</v>
      </c>
      <c r="E154" s="107">
        <f>VLOOKUP($D154,Flete!$O$6:$AA$47,13,FALSE)</f>
        <v>2.5789652038829316</v>
      </c>
      <c r="F154" s="247">
        <v>480</v>
      </c>
      <c r="G154" s="107">
        <f>VLOOKUP($F154,Flete!$O$6:$AA$47,13,FALSE)</f>
        <v>2.1857902436461534</v>
      </c>
    </row>
    <row r="155" spans="4:7">
      <c r="D155" s="248">
        <v>170</v>
      </c>
      <c r="E155" s="108">
        <f>VLOOKUP($D155,Flete!$O$6:$AA$47,13,FALSE)</f>
        <v>2.5442732956267453</v>
      </c>
      <c r="F155" s="248">
        <v>500</v>
      </c>
      <c r="G155" s="108">
        <f>VLOOKUP($F155,Flete!$O$6:$AA$47,13,FALSE)</f>
        <v>2.1779267444414177</v>
      </c>
    </row>
  </sheetData>
  <mergeCells count="7">
    <mergeCell ref="A2:F2"/>
    <mergeCell ref="A3:F3"/>
    <mergeCell ref="A128:B128"/>
    <mergeCell ref="A127:B127"/>
    <mergeCell ref="C127:D127"/>
    <mergeCell ref="F128:G128"/>
    <mergeCell ref="E127:G127"/>
  </mergeCells>
  <pageMargins left="0.78740157480314965" right="0" top="0.74803149606299213" bottom="0.55118110236220474" header="0.31496062992125984" footer="0.31496062992125984"/>
  <pageSetup paperSize="9" scale="75" fitToHeight="4" orientation="portrait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/>
  </sheetPr>
  <dimension ref="A1:I48"/>
  <sheetViews>
    <sheetView topLeftCell="B1" workbookViewId="0">
      <selection activeCell="B40" sqref="B40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2.75" customHeight="1"/>
    <row r="2" spans="1:9" s="1" customFormat="1" ht="33.75" customHeight="1">
      <c r="A2" s="26"/>
      <c r="B2" s="327" t="str">
        <f>'PT ORGANISMOS'!A2</f>
        <v>Precios de MAYO 2017</v>
      </c>
      <c r="C2" s="327"/>
      <c r="D2" s="327"/>
      <c r="E2" s="327"/>
      <c r="F2" s="327"/>
      <c r="G2" s="327"/>
      <c r="H2" s="327"/>
      <c r="I2" s="67"/>
    </row>
    <row r="3" spans="1:9" s="1" customFormat="1" ht="30" customHeight="1">
      <c r="A3" s="26"/>
      <c r="B3" s="326" t="s">
        <v>1465</v>
      </c>
      <c r="C3" s="326"/>
      <c r="D3" s="326"/>
      <c r="E3" s="326"/>
      <c r="F3" s="326"/>
      <c r="G3" s="326"/>
      <c r="H3" s="326"/>
      <c r="I3" s="67"/>
    </row>
    <row r="4" spans="1:9" s="1" customFormat="1" ht="26.25" customHeight="1">
      <c r="A4" s="26"/>
      <c r="B4" s="328" t="s">
        <v>1632</v>
      </c>
      <c r="C4" s="328"/>
      <c r="D4" s="328"/>
      <c r="E4" s="328"/>
      <c r="F4" s="328"/>
      <c r="G4" s="328"/>
      <c r="H4" s="328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1633</v>
      </c>
      <c r="B6" s="42" t="s">
        <v>1637</v>
      </c>
      <c r="C6" s="11"/>
      <c r="D6" s="45" t="s">
        <v>1470</v>
      </c>
      <c r="E6" s="43" t="str">
        <f>A6</f>
        <v>0.63.00.A</v>
      </c>
      <c r="F6" s="45" t="s">
        <v>1477</v>
      </c>
      <c r="G6" s="44">
        <f>SUM(G8:G17)</f>
        <v>16558.586399181037</v>
      </c>
      <c r="H6" s="8" t="s">
        <v>0</v>
      </c>
    </row>
    <row r="7" spans="1:9" s="2" customFormat="1" ht="15">
      <c r="A7" s="28"/>
      <c r="B7" s="34" t="s">
        <v>1466</v>
      </c>
      <c r="C7" s="18"/>
      <c r="D7" s="19" t="s">
        <v>1471</v>
      </c>
      <c r="E7" s="19" t="s">
        <v>1467</v>
      </c>
      <c r="F7" s="20" t="s">
        <v>1468</v>
      </c>
      <c r="G7" s="20" t="s">
        <v>1469</v>
      </c>
      <c r="H7" s="18"/>
    </row>
    <row r="8" spans="1:9" s="2" customFormat="1" ht="13.5" customHeight="1">
      <c r="A8" s="29"/>
      <c r="B8" s="46" t="s">
        <v>1459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59</v>
      </c>
      <c r="B9" s="39" t="str">
        <f>VLOOKUP($A9,'PT ORGANISMOS'!$B$5:$H$1024,4,FALSE)</f>
        <v>el.072</v>
      </c>
      <c r="C9" s="7" t="str">
        <f>VLOOKUP($A9,'PT ORGANISMOS'!$B$5:$H$1024,3,FALSE)</f>
        <v>Caño semipesado 5/8" x 3 m.</v>
      </c>
      <c r="D9" s="8" t="str">
        <f>VLOOKUP($A9,'PT ORGANISMOS'!$B$5:$H$1024,7,FALSE)</f>
        <v>u</v>
      </c>
      <c r="E9" s="12">
        <v>63.72</v>
      </c>
      <c r="F9" s="22">
        <f>VLOOKUP($B9,IN_05_17!$B:$E,4,)</f>
        <v>89.627455586718426</v>
      </c>
      <c r="G9" s="13">
        <f>F9*E9</f>
        <v>5711.0614699856978</v>
      </c>
      <c r="H9" s="8"/>
    </row>
    <row r="10" spans="1:9" s="2" customFormat="1" ht="13.5" customHeight="1">
      <c r="A10" s="27">
        <v>58</v>
      </c>
      <c r="B10" s="39" t="str">
        <f>VLOOKUP($A10,'PT ORGANISMOS'!$B$5:$H$1024,4,FALSE)</f>
        <v>el.060</v>
      </c>
      <c r="C10" s="7" t="str">
        <f>VLOOKUP($A10,'PT ORGANISMOS'!$B$5:$H$1024,3,FALSE)</f>
        <v>Caja rectangular 10 x 5 x 4.5</v>
      </c>
      <c r="D10" s="8" t="str">
        <f>VLOOKUP($A10,'PT ORGANISMOS'!$B$5:$H$1024,7,FALSE)</f>
        <v>u</v>
      </c>
      <c r="E10" s="12">
        <v>53.35</v>
      </c>
      <c r="F10" s="22">
        <f>VLOOKUP($B10,IN_05_17!$B:$E,4,)</f>
        <v>15.179646439451785</v>
      </c>
      <c r="G10" s="13">
        <f>F10*E10</f>
        <v>809.83413754475271</v>
      </c>
      <c r="H10" s="8"/>
    </row>
    <row r="11" spans="1:9" s="2" customFormat="1" ht="13.5" customHeight="1">
      <c r="A11" s="27">
        <v>61</v>
      </c>
      <c r="B11" s="39" t="str">
        <f>VLOOKUP($A11,'PT ORGANISMOS'!$B$5:$H$1024,4,FALSE)</f>
        <v>el.108</v>
      </c>
      <c r="C11" s="7" t="str">
        <f>VLOOKUP($A11,'PT ORGANISMOS'!$B$5:$H$1024,3,FALSE)</f>
        <v>Llave 1 punto y toma 10 A</v>
      </c>
      <c r="D11" s="8" t="str">
        <f>VLOOKUP($A11,'PT ORGANISMOS'!$B$5:$H$1024,7,FALSE)</f>
        <v>u</v>
      </c>
      <c r="E11" s="12">
        <v>13.73</v>
      </c>
      <c r="F11" s="22">
        <f>VLOOKUP($B11,IN_05_17!$B:$E,4,)</f>
        <v>57.409979136726726</v>
      </c>
      <c r="G11" s="13">
        <f>F11*E11</f>
        <v>788.23901354725797</v>
      </c>
      <c r="H11" s="8"/>
    </row>
    <row r="12" spans="1:9" s="2" customFormat="1" ht="13.5" customHeight="1">
      <c r="A12" s="27">
        <v>60</v>
      </c>
      <c r="B12" s="39" t="str">
        <f>VLOOKUP($A12,'PT ORGANISMOS'!$B$5:$H$1024,4,FALSE)</f>
        <v>el.100</v>
      </c>
      <c r="C12" s="7" t="str">
        <f>VLOOKUP($A12,'PT ORGANISMOS'!$B$5:$H$1024,3,FALSE)</f>
        <v>Interruptor termomagnético DIN 1x10 A</v>
      </c>
      <c r="D12" s="8" t="str">
        <f>VLOOKUP($A12,'PT ORGANISMOS'!$B$5:$H$1024,7,FALSE)</f>
        <v>u</v>
      </c>
      <c r="E12" s="12">
        <v>4.9000000000000004</v>
      </c>
      <c r="F12" s="22">
        <f>VLOOKUP($B12,IN_05_17!$B:$E,4,)</f>
        <v>88.553626721279969</v>
      </c>
      <c r="G12" s="13">
        <f>F12*E12</f>
        <v>433.91277093427186</v>
      </c>
      <c r="H12" s="8"/>
    </row>
    <row r="13" spans="1:9" s="2" customFormat="1" ht="13.5" customHeight="1">
      <c r="A13" s="27">
        <v>57</v>
      </c>
      <c r="B13" s="39" t="str">
        <f>VLOOKUP($A13,'PT ORGANISMOS'!$B$5:$H$1024,4,FALSE)</f>
        <v>el.023</v>
      </c>
      <c r="C13" s="7" t="str">
        <f>VLOOKUP($A13,'PT ORGANISMOS'!$B$5:$H$1024,3,FALSE)</f>
        <v>Cable cobre aislado 1 x 2.5 mm2.</v>
      </c>
      <c r="D13" s="8" t="str">
        <f>VLOOKUP($A13,'PT ORGANISMOS'!$B$5:$H$1024,7,FALSE)</f>
        <v>m</v>
      </c>
      <c r="E13" s="12">
        <v>132.75</v>
      </c>
      <c r="F13" s="22">
        <f>VLOOKUP($B13,IN_05_17!$B:$E,4,)</f>
        <v>10.18172537932009</v>
      </c>
      <c r="G13" s="13">
        <f>F13*E13</f>
        <v>1351.6240441047419</v>
      </c>
      <c r="H13" s="8"/>
    </row>
    <row r="14" spans="1:9" s="2" customFormat="1" ht="13.5" customHeight="1">
      <c r="A14" s="27"/>
      <c r="B14" s="35" t="s">
        <v>1460</v>
      </c>
      <c r="C14" s="7"/>
      <c r="D14" s="8"/>
      <c r="E14" s="12"/>
      <c r="F14" s="22"/>
      <c r="G14" s="13"/>
      <c r="H14" s="8"/>
    </row>
    <row r="15" spans="1:9" s="2" customFormat="1" ht="13.5" customHeight="1">
      <c r="A15" s="27">
        <v>203</v>
      </c>
      <c r="B15" s="39" t="str">
        <f>VLOOKUP($A15,'PT ORGANISMOS'!$B$5:$H$1024,4,FALSE)</f>
        <v>mo.007</v>
      </c>
      <c r="C15" s="7" t="str">
        <f>VLOOKUP($A15,'PT ORGANISMOS'!$B$5:$H$1024,3,FALSE)</f>
        <v>Cuadrilla tipo U.G.A.T.S.</v>
      </c>
      <c r="D15" s="8" t="str">
        <f>VLOOKUP($A15,'PT ORGANISMOS'!$B$5:$H$1024,7,FALSE)</f>
        <v>h</v>
      </c>
      <c r="E15" s="12">
        <v>50</v>
      </c>
      <c r="F15" s="22">
        <f>VLOOKUP($B15,IN_05_17!$B:$E,4,)</f>
        <v>146.20929399999994</v>
      </c>
      <c r="G15" s="13">
        <f>F15*E15</f>
        <v>7310.4646999999968</v>
      </c>
      <c r="H15" s="8"/>
    </row>
    <row r="16" spans="1:9" s="2" customFormat="1" ht="13.5" customHeight="1">
      <c r="A16" s="27"/>
      <c r="B16" s="35" t="s">
        <v>1461</v>
      </c>
      <c r="C16" s="7"/>
      <c r="D16" s="8"/>
      <c r="E16" s="12"/>
      <c r="F16" s="22"/>
      <c r="G16" s="13"/>
      <c r="H16" s="8"/>
    </row>
    <row r="17" spans="1:8" s="2" customFormat="1" ht="13.5" customHeight="1">
      <c r="A17" s="30">
        <v>75</v>
      </c>
      <c r="B17" s="40" t="str">
        <f>VLOOKUP($A17,'PT ORGANISMOS'!$B$5:$H$1024,4,FALSE)</f>
        <v>eq.012</v>
      </c>
      <c r="C17" s="14" t="str">
        <f>VLOOKUP($A17,'PT ORGANISMOS'!$B$5:$H$1024,3,FALSE)</f>
        <v>Camión volcador 140 H.P.</v>
      </c>
      <c r="D17" s="15" t="str">
        <f>VLOOKUP($A17,'PT ORGANISMOS'!$B$5:$H$1024,7,FALSE)</f>
        <v>h</v>
      </c>
      <c r="E17" s="16">
        <v>0.15</v>
      </c>
      <c r="F17" s="24">
        <f>VLOOKUP($B17,IN_05_17!$B:$E,4,)</f>
        <v>1023.0017537621103</v>
      </c>
      <c r="G17" s="17">
        <f>F17*E17</f>
        <v>153.45026306431654</v>
      </c>
      <c r="H17" s="15"/>
    </row>
    <row r="20" spans="1:8" s="2" customFormat="1" ht="15.75">
      <c r="A20" s="50" t="s">
        <v>1634</v>
      </c>
      <c r="B20" s="42" t="s">
        <v>1635</v>
      </c>
      <c r="C20" s="11"/>
      <c r="D20" s="45" t="s">
        <v>1470</v>
      </c>
      <c r="E20" s="43" t="str">
        <f>A20</f>
        <v>0.63.20.A</v>
      </c>
      <c r="F20" s="45" t="s">
        <v>1477</v>
      </c>
      <c r="G20" s="44">
        <f>SUM(G22:G32)</f>
        <v>205834.92873810421</v>
      </c>
      <c r="H20" s="8" t="s">
        <v>0</v>
      </c>
    </row>
    <row r="21" spans="1:8" s="2" customFormat="1" ht="15">
      <c r="A21" s="28"/>
      <c r="B21" s="34" t="s">
        <v>1466</v>
      </c>
      <c r="C21" s="18"/>
      <c r="D21" s="19" t="s">
        <v>1471</v>
      </c>
      <c r="E21" s="19" t="s">
        <v>1467</v>
      </c>
      <c r="F21" s="20" t="s">
        <v>1468</v>
      </c>
      <c r="G21" s="20" t="s">
        <v>1469</v>
      </c>
      <c r="H21" s="18"/>
    </row>
    <row r="22" spans="1:8" s="2" customFormat="1" ht="13.5" customHeight="1">
      <c r="A22" s="29"/>
      <c r="B22" s="46" t="s">
        <v>1459</v>
      </c>
      <c r="C22" s="25"/>
      <c r="D22" s="41"/>
      <c r="E22" s="47"/>
      <c r="F22" s="48"/>
      <c r="G22" s="49"/>
      <c r="H22" s="41"/>
    </row>
    <row r="23" spans="1:8" s="2" customFormat="1" ht="13.5" customHeight="1">
      <c r="A23" s="27">
        <v>59</v>
      </c>
      <c r="B23" s="39" t="str">
        <f>VLOOKUP($A23,'PT ORGANISMOS'!$B$5:$H$1024,4,FALSE)</f>
        <v>el.072</v>
      </c>
      <c r="C23" s="7" t="str">
        <f>VLOOKUP($A23,'PT ORGANISMOS'!$B$5:$H$1024,3,FALSE)</f>
        <v>Caño semipesado 5/8" x 3 m.</v>
      </c>
      <c r="D23" s="8" t="str">
        <f>VLOOKUP($A23,'PT ORGANISMOS'!$B$5:$H$1024,7,FALSE)</f>
        <v>u</v>
      </c>
      <c r="E23" s="12">
        <v>472.62</v>
      </c>
      <c r="F23" s="22">
        <f>VLOOKUP($B23,IN_05_17!$B:$E,4,)</f>
        <v>89.627455586718426</v>
      </c>
      <c r="G23" s="13">
        <f t="shared" ref="G23:G28" si="0">F23*E23</f>
        <v>42359.72805939486</v>
      </c>
      <c r="H23" s="8"/>
    </row>
    <row r="24" spans="1:8" s="2" customFormat="1" ht="13.5" customHeight="1">
      <c r="A24" s="27">
        <v>58</v>
      </c>
      <c r="B24" s="39" t="str">
        <f>VLOOKUP($A24,'PT ORGANISMOS'!$B$5:$H$1024,4,FALSE)</f>
        <v>el.060</v>
      </c>
      <c r="C24" s="7" t="str">
        <f>VLOOKUP($A24,'PT ORGANISMOS'!$B$5:$H$1024,3,FALSE)</f>
        <v>Caja rectangular 10 x 5 x 4.5</v>
      </c>
      <c r="D24" s="8" t="str">
        <f>VLOOKUP($A24,'PT ORGANISMOS'!$B$5:$H$1024,7,FALSE)</f>
        <v>u</v>
      </c>
      <c r="E24" s="32">
        <v>576.33199999999999</v>
      </c>
      <c r="F24" s="22">
        <f>VLOOKUP($B24,IN_05_17!$B:$E,4,)</f>
        <v>15.179646439451785</v>
      </c>
      <c r="G24" s="13">
        <f t="shared" si="0"/>
        <v>8748.5159917421261</v>
      </c>
      <c r="H24" s="8"/>
    </row>
    <row r="25" spans="1:8" s="2" customFormat="1" ht="13.5" customHeight="1">
      <c r="A25" s="27">
        <v>62</v>
      </c>
      <c r="B25" s="39" t="str">
        <f>VLOOKUP($A25,'PT ORGANISMOS'!$B$5:$H$1024,4,FALSE)</f>
        <v>el.149</v>
      </c>
      <c r="C25" s="7" t="str">
        <f>VLOOKUP($A25,'PT ORGANISMOS'!$B$5:$H$1024,3,FALSE)</f>
        <v>Gabinete completo p/ 12 medidores</v>
      </c>
      <c r="D25" s="8" t="str">
        <f>VLOOKUP($A25,'PT ORGANISMOS'!$B$5:$H$1024,7,FALSE)</f>
        <v>u</v>
      </c>
      <c r="E25" s="32">
        <v>1.742</v>
      </c>
      <c r="F25" s="22">
        <f>VLOOKUP($B25,IN_05_17!$B:$E,4,)</f>
        <v>26540.441442730968</v>
      </c>
      <c r="G25" s="13">
        <f t="shared" si="0"/>
        <v>46233.448993237347</v>
      </c>
      <c r="H25" s="8"/>
    </row>
    <row r="26" spans="1:8" s="2" customFormat="1" ht="13.5" customHeight="1">
      <c r="A26" s="27">
        <v>61</v>
      </c>
      <c r="B26" s="39" t="str">
        <f>VLOOKUP($A26,'PT ORGANISMOS'!$B$5:$H$1024,4,FALSE)</f>
        <v>el.108</v>
      </c>
      <c r="C26" s="7" t="str">
        <f>VLOOKUP($A26,'PT ORGANISMOS'!$B$5:$H$1024,3,FALSE)</f>
        <v>Llave 1 punto y toma 10 A</v>
      </c>
      <c r="D26" s="8" t="str">
        <f>VLOOKUP($A26,'PT ORGANISMOS'!$B$5:$H$1024,7,FALSE)</f>
        <v>u</v>
      </c>
      <c r="E26" s="12">
        <v>146.85</v>
      </c>
      <c r="F26" s="22">
        <f>VLOOKUP($B26,IN_05_17!$B:$E,4,)</f>
        <v>57.409979136726726</v>
      </c>
      <c r="G26" s="13">
        <f t="shared" si="0"/>
        <v>8430.6554362283186</v>
      </c>
      <c r="H26" s="8"/>
    </row>
    <row r="27" spans="1:8" s="2" customFormat="1" ht="13.5" customHeight="1">
      <c r="A27" s="27">
        <v>60</v>
      </c>
      <c r="B27" s="39" t="str">
        <f>VLOOKUP($A27,'PT ORGANISMOS'!$B$5:$H$1024,4,FALSE)</f>
        <v>el.100</v>
      </c>
      <c r="C27" s="7" t="str">
        <f>VLOOKUP($A27,'PT ORGANISMOS'!$B$5:$H$1024,3,FALSE)</f>
        <v>Interruptor termomagnético DIN 1x10 A</v>
      </c>
      <c r="D27" s="8" t="str">
        <f>VLOOKUP($A27,'PT ORGANISMOS'!$B$5:$H$1024,7,FALSE)</f>
        <v>u</v>
      </c>
      <c r="E27" s="12">
        <v>373.02</v>
      </c>
      <c r="F27" s="22">
        <f>VLOOKUP($B27,IN_05_17!$B:$E,4,)</f>
        <v>88.553626721279969</v>
      </c>
      <c r="G27" s="13">
        <f t="shared" si="0"/>
        <v>33032.273839571855</v>
      </c>
      <c r="H27" s="8"/>
    </row>
    <row r="28" spans="1:8" s="2" customFormat="1" ht="13.5" customHeight="1">
      <c r="A28" s="27">
        <v>57</v>
      </c>
      <c r="B28" s="39" t="str">
        <f>VLOOKUP($A28,'PT ORGANISMOS'!$B$5:$H$1024,4,FALSE)</f>
        <v>el.023</v>
      </c>
      <c r="C28" s="7" t="str">
        <f>VLOOKUP($A28,'PT ORGANISMOS'!$B$5:$H$1024,3,FALSE)</f>
        <v>Cable cobre aislado 1 x 2.5 mm2.</v>
      </c>
      <c r="D28" s="8" t="str">
        <f>VLOOKUP($A28,'PT ORGANISMOS'!$B$5:$H$1024,7,FALSE)</f>
        <v>m</v>
      </c>
      <c r="E28" s="32">
        <v>2082.3249999999998</v>
      </c>
      <c r="F28" s="22">
        <f>VLOOKUP($B28,IN_05_17!$B:$E,4,)</f>
        <v>10.18172537932009</v>
      </c>
      <c r="G28" s="13">
        <f t="shared" si="0"/>
        <v>21201.661300492706</v>
      </c>
      <c r="H28" s="8"/>
    </row>
    <row r="29" spans="1:8" s="2" customFormat="1" ht="13.5" customHeight="1">
      <c r="A29" s="27"/>
      <c r="B29" s="35" t="s">
        <v>1460</v>
      </c>
      <c r="C29" s="7"/>
      <c r="D29" s="8"/>
      <c r="E29" s="32"/>
      <c r="F29" s="22"/>
      <c r="G29" s="13"/>
      <c r="H29" s="8"/>
    </row>
    <row r="30" spans="1:8" s="2" customFormat="1" ht="13.5" customHeight="1">
      <c r="A30" s="27">
        <v>203</v>
      </c>
      <c r="B30" s="39" t="str">
        <f>VLOOKUP($A30,'PT ORGANISMOS'!$B$5:$H$1024,4,FALSE)</f>
        <v>mo.007</v>
      </c>
      <c r="C30" s="7" t="str">
        <f>VLOOKUP($A30,'PT ORGANISMOS'!$B$5:$H$1024,3,FALSE)</f>
        <v>Cuadrilla tipo U.G.A.T.S.</v>
      </c>
      <c r="D30" s="8" t="str">
        <f>VLOOKUP($A30,'PT ORGANISMOS'!$B$5:$H$1024,7,FALSE)</f>
        <v>h</v>
      </c>
      <c r="E30" s="32">
        <v>301.29899999999998</v>
      </c>
      <c r="F30" s="22">
        <f>VLOOKUP($B30,IN_05_17!$B:$E,4,)</f>
        <v>146.20929399999994</v>
      </c>
      <c r="G30" s="13">
        <f>F30*E30</f>
        <v>44052.714072905983</v>
      </c>
      <c r="H30" s="8"/>
    </row>
    <row r="31" spans="1:8" s="2" customFormat="1" ht="13.5" customHeight="1">
      <c r="A31" s="27"/>
      <c r="B31" s="35" t="s">
        <v>1461</v>
      </c>
      <c r="C31" s="7"/>
      <c r="D31" s="8"/>
      <c r="E31" s="32"/>
      <c r="F31" s="22"/>
      <c r="G31" s="13"/>
      <c r="H31" s="8"/>
    </row>
    <row r="32" spans="1:8" s="2" customFormat="1" ht="13.5" customHeight="1">
      <c r="A32" s="30">
        <v>75</v>
      </c>
      <c r="B32" s="40" t="str">
        <f>VLOOKUP($A32,'PT ORGANISMOS'!$B$5:$H$1024,4,FALSE)</f>
        <v>eq.012</v>
      </c>
      <c r="C32" s="14" t="str">
        <f>VLOOKUP($A32,'PT ORGANISMOS'!$B$5:$H$1024,3,FALSE)</f>
        <v>Camión volcador 140 H.P.</v>
      </c>
      <c r="D32" s="15" t="str">
        <f>VLOOKUP($A32,'PT ORGANISMOS'!$B$5:$H$1024,7,FALSE)</f>
        <v>h</v>
      </c>
      <c r="E32" s="31">
        <v>1.736</v>
      </c>
      <c r="F32" s="24">
        <f>VLOOKUP($B32,IN_05_17!$B:$E,4,)</f>
        <v>1023.0017537621103</v>
      </c>
      <c r="G32" s="17">
        <f>F32*E32</f>
        <v>1775.9310445310234</v>
      </c>
      <c r="H32" s="15"/>
    </row>
    <row r="35" spans="1:8" s="2" customFormat="1" ht="15.75">
      <c r="A35" s="50" t="s">
        <v>1636</v>
      </c>
      <c r="B35" s="42" t="s">
        <v>1638</v>
      </c>
      <c r="C35" s="11"/>
      <c r="D35" s="45" t="s">
        <v>1470</v>
      </c>
      <c r="E35" s="43" t="str">
        <f>A35</f>
        <v>0.63.20.F</v>
      </c>
      <c r="F35" s="45" t="s">
        <v>1477</v>
      </c>
      <c r="G35" s="44">
        <f>SUM(G37:G48)</f>
        <v>17886.337220643938</v>
      </c>
      <c r="H35" s="8" t="s">
        <v>0</v>
      </c>
    </row>
    <row r="36" spans="1:8" s="2" customFormat="1" ht="15">
      <c r="A36" s="28"/>
      <c r="B36" s="34" t="s">
        <v>1466</v>
      </c>
      <c r="C36" s="18"/>
      <c r="D36" s="19" t="s">
        <v>1471</v>
      </c>
      <c r="E36" s="19" t="s">
        <v>1467</v>
      </c>
      <c r="F36" s="20" t="s">
        <v>1468</v>
      </c>
      <c r="G36" s="20" t="s">
        <v>1469</v>
      </c>
      <c r="H36" s="18"/>
    </row>
    <row r="37" spans="1:8" s="2" customFormat="1" ht="13.5" customHeight="1">
      <c r="A37" s="29"/>
      <c r="B37" s="46" t="s">
        <v>1459</v>
      </c>
      <c r="C37" s="25"/>
      <c r="D37" s="41"/>
      <c r="E37" s="47"/>
      <c r="F37" s="48"/>
      <c r="G37" s="49"/>
      <c r="H37" s="41"/>
    </row>
    <row r="38" spans="1:8" s="2" customFormat="1" ht="13.5" customHeight="1">
      <c r="A38" s="27">
        <v>55</v>
      </c>
      <c r="B38" s="39" t="str">
        <f>VLOOKUP($A38,'PT ORGANISMOS'!$B$5:$H$1024,4,FALSE)</f>
        <v>el.010</v>
      </c>
      <c r="C38" s="7" t="str">
        <f>VLOOKUP($A38,'PT ORGANISMOS'!$B$5:$H$1024,3,FALSE)</f>
        <v>Pilar Hº premoldeado de luz simple monof.</v>
      </c>
      <c r="D38" s="8" t="str">
        <f>VLOOKUP($A38,'PT ORGANISMOS'!$B$5:$H$1024,7,FALSE)</f>
        <v>u</v>
      </c>
      <c r="E38" s="12">
        <v>1</v>
      </c>
      <c r="F38" s="22">
        <f>VLOOKUP($B38,IN_05_17!$B:$E,4,)</f>
        <v>1691.3886501695326</v>
      </c>
      <c r="G38" s="13">
        <f t="shared" ref="G38:G44" si="1">F38*E38</f>
        <v>1691.3886501695326</v>
      </c>
      <c r="H38" s="8"/>
    </row>
    <row r="39" spans="1:8" s="2" customFormat="1" ht="13.5" customHeight="1">
      <c r="A39" s="27">
        <v>56</v>
      </c>
      <c r="B39" s="39" t="str">
        <f>VLOOKUP($A39,'PT ORGANISMOS'!$B$5:$H$1024,4,FALSE)</f>
        <v>el.020</v>
      </c>
      <c r="C39" s="7" t="str">
        <f>VLOOKUP($A39,'PT ORGANISMOS'!$B$5:$H$1024,3,FALSE)</f>
        <v>Caja medidor 220V policarbonato EDESA</v>
      </c>
      <c r="D39" s="8" t="str">
        <f>VLOOKUP($A39,'PT ORGANISMOS'!$B$5:$H$1024,7,FALSE)</f>
        <v>u</v>
      </c>
      <c r="E39" s="12">
        <v>3.6</v>
      </c>
      <c r="F39" s="22">
        <f>VLOOKUP($B39,IN_05_17!$B:$E,4,)</f>
        <v>270.55778335343524</v>
      </c>
      <c r="G39" s="13">
        <f t="shared" si="1"/>
        <v>974.00802007236689</v>
      </c>
      <c r="H39" s="8"/>
    </row>
    <row r="40" spans="1:8" s="2" customFormat="1" ht="13.5" customHeight="1">
      <c r="A40" s="27">
        <v>58</v>
      </c>
      <c r="B40" s="39" t="str">
        <f>VLOOKUP($A40,'PT ORGANISMOS'!$B$5:$H$1024,4,FALSE)</f>
        <v>el.060</v>
      </c>
      <c r="C40" s="7" t="str">
        <f>VLOOKUP($A40,'PT ORGANISMOS'!$B$5:$H$1024,3,FALSE)</f>
        <v>Caja rectangular 10 x 5 x 4.5</v>
      </c>
      <c r="D40" s="8" t="str">
        <f>VLOOKUP($A40,'PT ORGANISMOS'!$B$5:$H$1024,7,FALSE)</f>
        <v>u</v>
      </c>
      <c r="E40" s="12">
        <v>44</v>
      </c>
      <c r="F40" s="22">
        <f>VLOOKUP($B40,IN_05_17!$B:$E,4,)</f>
        <v>15.179646439451785</v>
      </c>
      <c r="G40" s="13">
        <f t="shared" si="1"/>
        <v>667.90444333587857</v>
      </c>
      <c r="H40" s="8"/>
    </row>
    <row r="41" spans="1:8" s="2" customFormat="1" ht="13.5" customHeight="1">
      <c r="A41" s="27">
        <v>59</v>
      </c>
      <c r="B41" s="39" t="str">
        <f>VLOOKUP($A41,'PT ORGANISMOS'!$B$5:$H$1024,4,FALSE)</f>
        <v>el.072</v>
      </c>
      <c r="C41" s="7" t="str">
        <f>VLOOKUP($A41,'PT ORGANISMOS'!$B$5:$H$1024,3,FALSE)</f>
        <v>Caño semipesado 5/8" x 3 m.</v>
      </c>
      <c r="D41" s="8" t="str">
        <f>VLOOKUP($A41,'PT ORGANISMOS'!$B$5:$H$1024,7,FALSE)</f>
        <v>u</v>
      </c>
      <c r="E41" s="12">
        <v>33</v>
      </c>
      <c r="F41" s="22">
        <f>VLOOKUP($B41,IN_05_17!$B:$E,4,)</f>
        <v>89.627455586718426</v>
      </c>
      <c r="G41" s="13">
        <f t="shared" si="1"/>
        <v>2957.7060343617081</v>
      </c>
      <c r="H41" s="8"/>
    </row>
    <row r="42" spans="1:8" s="2" customFormat="1" ht="13.5" customHeight="1">
      <c r="A42" s="27">
        <v>61</v>
      </c>
      <c r="B42" s="39" t="str">
        <f>VLOOKUP($A42,'PT ORGANISMOS'!$B$5:$H$1024,4,FALSE)</f>
        <v>el.108</v>
      </c>
      <c r="C42" s="7" t="str">
        <f>VLOOKUP($A42,'PT ORGANISMOS'!$B$5:$H$1024,3,FALSE)</f>
        <v>Llave 1 punto y toma 10 A</v>
      </c>
      <c r="D42" s="8" t="str">
        <f>VLOOKUP($A42,'PT ORGANISMOS'!$B$5:$H$1024,7,FALSE)</f>
        <v>u</v>
      </c>
      <c r="E42" s="12">
        <v>21.36</v>
      </c>
      <c r="F42" s="22">
        <f>VLOOKUP($B42,IN_05_17!$B:$E,4,)</f>
        <v>57.409979136726726</v>
      </c>
      <c r="G42" s="13">
        <f t="shared" si="1"/>
        <v>1226.2771543604829</v>
      </c>
      <c r="H42" s="8"/>
    </row>
    <row r="43" spans="1:8" s="2" customFormat="1" ht="13.5" customHeight="1">
      <c r="A43" s="27">
        <v>60</v>
      </c>
      <c r="B43" s="39" t="str">
        <f>VLOOKUP($A43,'PT ORGANISMOS'!$B$5:$H$1024,4,FALSE)</f>
        <v>el.100</v>
      </c>
      <c r="C43" s="7" t="str">
        <f>VLOOKUP($A43,'PT ORGANISMOS'!$B$5:$H$1024,3,FALSE)</f>
        <v>Interruptor termomagnético DIN 1x10 A</v>
      </c>
      <c r="D43" s="8" t="str">
        <f>VLOOKUP($A43,'PT ORGANISMOS'!$B$5:$H$1024,7,FALSE)</f>
        <v>u</v>
      </c>
      <c r="E43" s="12">
        <v>25.39</v>
      </c>
      <c r="F43" s="22">
        <f>VLOOKUP($B43,IN_05_17!$B:$E,4,)</f>
        <v>88.553626721279969</v>
      </c>
      <c r="G43" s="13">
        <f t="shared" si="1"/>
        <v>2248.3765824532984</v>
      </c>
      <c r="H43" s="8"/>
    </row>
    <row r="44" spans="1:8" s="2" customFormat="1" ht="13.5" customHeight="1">
      <c r="A44" s="27">
        <v>57</v>
      </c>
      <c r="B44" s="39" t="str">
        <f>VLOOKUP($A44,'PT ORGANISMOS'!$B$5:$H$1024,4,FALSE)</f>
        <v>el.023</v>
      </c>
      <c r="C44" s="7" t="str">
        <f>VLOOKUP($A44,'PT ORGANISMOS'!$B$5:$H$1024,3,FALSE)</f>
        <v>Cable cobre aislado 1 x 2.5 mm2.</v>
      </c>
      <c r="D44" s="8" t="str">
        <f>VLOOKUP($A44,'PT ORGANISMOS'!$B$5:$H$1024,7,FALSE)</f>
        <v>m</v>
      </c>
      <c r="E44" s="12">
        <v>174.36</v>
      </c>
      <c r="F44" s="22">
        <f>VLOOKUP($B44,IN_05_17!$B:$E,4,)</f>
        <v>10.18172537932009</v>
      </c>
      <c r="G44" s="13">
        <f t="shared" si="1"/>
        <v>1775.2856371382511</v>
      </c>
      <c r="H44" s="8"/>
    </row>
    <row r="45" spans="1:8" s="2" customFormat="1" ht="13.5" customHeight="1">
      <c r="A45" s="27"/>
      <c r="B45" s="35" t="s">
        <v>1460</v>
      </c>
      <c r="C45" s="7"/>
      <c r="D45" s="8"/>
      <c r="E45" s="32"/>
      <c r="F45" s="22"/>
      <c r="G45" s="13"/>
      <c r="H45" s="8"/>
    </row>
    <row r="46" spans="1:8" s="2" customFormat="1" ht="13.5" customHeight="1">
      <c r="A46" s="27">
        <v>203</v>
      </c>
      <c r="B46" s="39" t="str">
        <f>VLOOKUP($A46,'PT ORGANISMOS'!$B$5:$H$1024,4,FALSE)</f>
        <v>mo.007</v>
      </c>
      <c r="C46" s="7" t="str">
        <f>VLOOKUP($A46,'PT ORGANISMOS'!$B$5:$H$1024,3,FALSE)</f>
        <v>Cuadrilla tipo U.G.A.T.S.</v>
      </c>
      <c r="D46" s="8" t="str">
        <f>VLOOKUP($A46,'PT ORGANISMOS'!$B$5:$H$1024,7,FALSE)</f>
        <v>h</v>
      </c>
      <c r="E46" s="12">
        <v>42</v>
      </c>
      <c r="F46" s="22">
        <f>VLOOKUP($B46,IN_05_17!$B:$E,4,)</f>
        <v>146.20929399999994</v>
      </c>
      <c r="G46" s="13">
        <f>F46*E46</f>
        <v>6140.7903479999977</v>
      </c>
      <c r="H46" s="8"/>
    </row>
    <row r="47" spans="1:8" s="2" customFormat="1" ht="13.5" customHeight="1">
      <c r="A47" s="27"/>
      <c r="B47" s="35" t="s">
        <v>1461</v>
      </c>
      <c r="C47" s="7"/>
      <c r="D47" s="8"/>
      <c r="E47" s="12"/>
      <c r="F47" s="22"/>
      <c r="G47" s="13"/>
      <c r="H47" s="8"/>
    </row>
    <row r="48" spans="1:8" s="2" customFormat="1" ht="13.5" customHeight="1">
      <c r="A48" s="30">
        <v>75</v>
      </c>
      <c r="B48" s="40" t="str">
        <f>VLOOKUP($A48,'PT ORGANISMOS'!$B$5:$H$1024,4,FALSE)</f>
        <v>eq.012</v>
      </c>
      <c r="C48" s="14" t="str">
        <f>VLOOKUP($A48,'PT ORGANISMOS'!$B$5:$H$1024,3,FALSE)</f>
        <v>Camión volcador 140 H.P.</v>
      </c>
      <c r="D48" s="15" t="str">
        <f>VLOOKUP($A48,'PT ORGANISMOS'!$B$5:$H$1024,7,FALSE)</f>
        <v>h</v>
      </c>
      <c r="E48" s="16">
        <v>0.2</v>
      </c>
      <c r="F48" s="24">
        <f>VLOOKUP($B48,IN_05_17!$B:$E,4,)</f>
        <v>1023.0017537621103</v>
      </c>
      <c r="G48" s="17">
        <f>F48*E48</f>
        <v>204.60035075242206</v>
      </c>
      <c r="H48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/>
  </sheetPr>
  <dimension ref="A1:I81"/>
  <sheetViews>
    <sheetView topLeftCell="B1" workbookViewId="0">
      <selection activeCell="I1" sqref="I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2.75" customHeight="1"/>
    <row r="2" spans="1:9" s="1" customFormat="1" ht="33.75" customHeight="1">
      <c r="A2" s="26"/>
      <c r="B2" s="327" t="str">
        <f>'PT ORGANISMOS'!A2</f>
        <v>Precios de MAYO 2017</v>
      </c>
      <c r="C2" s="327"/>
      <c r="D2" s="327"/>
      <c r="E2" s="327"/>
      <c r="F2" s="327"/>
      <c r="G2" s="327"/>
      <c r="H2" s="327"/>
      <c r="I2" s="67"/>
    </row>
    <row r="3" spans="1:9" s="1" customFormat="1" ht="30" customHeight="1">
      <c r="A3" s="26"/>
      <c r="B3" s="326" t="s">
        <v>1465</v>
      </c>
      <c r="C3" s="326"/>
      <c r="D3" s="326"/>
      <c r="E3" s="326"/>
      <c r="F3" s="326"/>
      <c r="G3" s="326"/>
      <c r="H3" s="326"/>
      <c r="I3" s="67"/>
    </row>
    <row r="4" spans="1:9" s="1" customFormat="1" ht="26.25" customHeight="1">
      <c r="A4" s="26"/>
      <c r="B4" s="328" t="s">
        <v>1639</v>
      </c>
      <c r="C4" s="328"/>
      <c r="D4" s="328"/>
      <c r="E4" s="328"/>
      <c r="F4" s="328"/>
      <c r="G4" s="328"/>
      <c r="H4" s="328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1640</v>
      </c>
      <c r="B6" s="42" t="s">
        <v>1647</v>
      </c>
      <c r="C6" s="11"/>
      <c r="D6" s="45" t="s">
        <v>1470</v>
      </c>
      <c r="E6" s="43" t="str">
        <f>A6</f>
        <v>0.72.00.A</v>
      </c>
      <c r="F6" s="45" t="s">
        <v>1477</v>
      </c>
      <c r="G6" s="44">
        <f>SUM(G8:G15)</f>
        <v>131.41461457897489</v>
      </c>
      <c r="H6" s="8" t="s">
        <v>3</v>
      </c>
    </row>
    <row r="7" spans="1:9" s="2" customFormat="1" ht="15">
      <c r="A7" s="28"/>
      <c r="B7" s="34" t="s">
        <v>1466</v>
      </c>
      <c r="C7" s="18"/>
      <c r="D7" s="19" t="s">
        <v>1471</v>
      </c>
      <c r="E7" s="19" t="s">
        <v>1467</v>
      </c>
      <c r="F7" s="20" t="s">
        <v>1468</v>
      </c>
      <c r="G7" s="20" t="s">
        <v>1469</v>
      </c>
      <c r="H7" s="18"/>
    </row>
    <row r="8" spans="1:9" s="2" customFormat="1" ht="13.5" customHeight="1">
      <c r="A8" s="29"/>
      <c r="B8" s="46" t="s">
        <v>1459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215</v>
      </c>
      <c r="B9" s="39" t="str">
        <f>VLOOKUP($A9,'PT ORGANISMOS'!$B$5:$H$1024,4,FALSE)</f>
        <v>pi.018</v>
      </c>
      <c r="C9" s="7" t="str">
        <f>VLOOKUP($A9,'PT ORGANISMOS'!$B$5:$H$1024,3,FALSE)</f>
        <v>Pintura al latex - lata 20 lts, exterior</v>
      </c>
      <c r="D9" s="8" t="str">
        <f>VLOOKUP($A9,'PT ORGANISMOS'!$B$5:$H$1024,7,FALSE)</f>
        <v>u</v>
      </c>
      <c r="E9" s="12">
        <v>1.2500000000000001E-2</v>
      </c>
      <c r="F9" s="22">
        <f>VLOOKUP($B9,IN_05_17!$B:$E,4,)</f>
        <v>1776.6716241056422</v>
      </c>
      <c r="G9" s="13">
        <f>F9*E9</f>
        <v>22.208395301320529</v>
      </c>
      <c r="H9" s="8"/>
    </row>
    <row r="10" spans="1:9" s="2" customFormat="1" ht="13.5" customHeight="1">
      <c r="A10" s="27">
        <v>220</v>
      </c>
      <c r="B10" s="39" t="str">
        <f>VLOOKUP($A10,'PT ORGANISMOS'!$B$5:$H$1024,4,FALSE)</f>
        <v>pi.030</v>
      </c>
      <c r="C10" s="7" t="str">
        <f>VLOOKUP($A10,'PT ORGANISMOS'!$B$5:$H$1024,3,FALSE)</f>
        <v>Fijador al agua</v>
      </c>
      <c r="D10" s="8" t="str">
        <f>VLOOKUP($A10,'PT ORGANISMOS'!$B$5:$H$1024,7,FALSE)</f>
        <v>l</v>
      </c>
      <c r="E10" s="32">
        <v>6.7000000000000004E-2</v>
      </c>
      <c r="F10" s="22">
        <f>VLOOKUP($B10,IN_05_17!$B:$E,4,)</f>
        <v>102.87035111382203</v>
      </c>
      <c r="G10" s="13">
        <f>F10*E10</f>
        <v>6.8923135246260765</v>
      </c>
      <c r="H10" s="8"/>
    </row>
    <row r="11" spans="1:9" s="2" customFormat="1" ht="13.5" customHeight="1">
      <c r="A11" s="27">
        <v>217</v>
      </c>
      <c r="B11" s="39" t="str">
        <f>VLOOKUP($A11,'PT ORGANISMOS'!$B$5:$H$1024,4,FALSE)</f>
        <v>pi.020</v>
      </c>
      <c r="C11" s="7" t="str">
        <f>VLOOKUP($A11,'PT ORGANISMOS'!$B$5:$H$1024,3,FALSE)</f>
        <v>Enduído plástico</v>
      </c>
      <c r="D11" s="8" t="str">
        <f>VLOOKUP($A11,'PT ORGANISMOS'!$B$5:$H$1024,7,FALSE)</f>
        <v>l</v>
      </c>
      <c r="E11" s="12">
        <v>0.34</v>
      </c>
      <c r="F11" s="22">
        <f>VLOOKUP($B11,IN_05_17!$B:$E,4,)</f>
        <v>111.2205238893679</v>
      </c>
      <c r="G11" s="13">
        <f>F11*E11</f>
        <v>37.814978122385085</v>
      </c>
      <c r="H11" s="8"/>
    </row>
    <row r="12" spans="1:9" s="2" customFormat="1" ht="13.5" customHeight="1">
      <c r="A12" s="27"/>
      <c r="B12" s="35" t="s">
        <v>1460</v>
      </c>
      <c r="C12" s="7"/>
      <c r="D12" s="8"/>
      <c r="E12" s="12"/>
      <c r="F12" s="22"/>
      <c r="G12" s="13"/>
      <c r="H12" s="8"/>
    </row>
    <row r="13" spans="1:9" s="2" customFormat="1" ht="13.5" customHeight="1">
      <c r="A13" s="27">
        <v>202</v>
      </c>
      <c r="B13" s="39" t="str">
        <f>VLOOKUP($A13,'PT ORGANISMOS'!$B$5:$H$1024,4,FALSE)</f>
        <v>mo.006</v>
      </c>
      <c r="C13" s="7" t="str">
        <f>VLOOKUP($A13,'PT ORGANISMOS'!$B$5:$H$1024,3,FALSE)</f>
        <v>Cuadrilla tipo UOCRA</v>
      </c>
      <c r="D13" s="8" t="str">
        <f>VLOOKUP($A13,'PT ORGANISMOS'!$B$5:$H$1024,7,FALSE)</f>
        <v>h</v>
      </c>
      <c r="E13" s="12">
        <v>0.5</v>
      </c>
      <c r="F13" s="22">
        <f>VLOOKUP($B13,IN_05_17!$B:$E,4,)</f>
        <v>125.92885000000004</v>
      </c>
      <c r="G13" s="13">
        <f>F13*E13</f>
        <v>62.96442500000002</v>
      </c>
      <c r="H13" s="8"/>
    </row>
    <row r="14" spans="1:9" s="2" customFormat="1" ht="13.5" customHeight="1">
      <c r="A14" s="27"/>
      <c r="B14" s="35" t="s">
        <v>1461</v>
      </c>
      <c r="C14" s="7"/>
      <c r="D14" s="8"/>
      <c r="E14" s="12"/>
      <c r="F14" s="22"/>
      <c r="G14" s="13"/>
      <c r="H14" s="8"/>
    </row>
    <row r="15" spans="1:9" s="2" customFormat="1" ht="13.5" customHeight="1">
      <c r="A15" s="30">
        <v>75</v>
      </c>
      <c r="B15" s="40" t="str">
        <f>VLOOKUP($A15,'PT ORGANISMOS'!$B$5:$H$1024,4,FALSE)</f>
        <v>eq.012</v>
      </c>
      <c r="C15" s="14" t="str">
        <f>VLOOKUP($A15,'PT ORGANISMOS'!$B$5:$H$1024,3,FALSE)</f>
        <v>Camión volcador 140 H.P.</v>
      </c>
      <c r="D15" s="15" t="str">
        <f>VLOOKUP($A15,'PT ORGANISMOS'!$B$5:$H$1024,7,FALSE)</f>
        <v>h</v>
      </c>
      <c r="E15" s="72">
        <v>1.5E-3</v>
      </c>
      <c r="F15" s="24">
        <f>VLOOKUP($B15,IN_05_17!$B:$E,4,)</f>
        <v>1023.0017537621103</v>
      </c>
      <c r="G15" s="17">
        <f>F15*E15</f>
        <v>1.5345026306431655</v>
      </c>
      <c r="H15" s="15"/>
    </row>
    <row r="18" spans="1:8" s="2" customFormat="1" ht="15.75">
      <c r="A18" s="50" t="s">
        <v>1641</v>
      </c>
      <c r="B18" s="42" t="s">
        <v>1648</v>
      </c>
      <c r="C18" s="11"/>
      <c r="D18" s="45" t="s">
        <v>1470</v>
      </c>
      <c r="E18" s="43" t="str">
        <f>A18</f>
        <v>0.72.20.A</v>
      </c>
      <c r="F18" s="45" t="s">
        <v>1477</v>
      </c>
      <c r="G18" s="44">
        <f>SUM(G20:G26)</f>
        <v>35.461657613615458</v>
      </c>
      <c r="H18" s="8" t="s">
        <v>3</v>
      </c>
    </row>
    <row r="19" spans="1:8" s="2" customFormat="1" ht="15">
      <c r="A19" s="28"/>
      <c r="B19" s="34" t="s">
        <v>1466</v>
      </c>
      <c r="C19" s="18"/>
      <c r="D19" s="19" t="s">
        <v>1471</v>
      </c>
      <c r="E19" s="19" t="s">
        <v>1467</v>
      </c>
      <c r="F19" s="20" t="s">
        <v>1468</v>
      </c>
      <c r="G19" s="20" t="s">
        <v>1469</v>
      </c>
      <c r="H19" s="18"/>
    </row>
    <row r="20" spans="1:8" s="2" customFormat="1" ht="13.5" customHeight="1">
      <c r="A20" s="29"/>
      <c r="B20" s="46" t="s">
        <v>1459</v>
      </c>
      <c r="C20" s="25"/>
      <c r="D20" s="41"/>
      <c r="E20" s="47"/>
      <c r="F20" s="48"/>
      <c r="G20" s="49"/>
      <c r="H20" s="41"/>
    </row>
    <row r="21" spans="1:8" s="2" customFormat="1" ht="13.5" customHeight="1">
      <c r="A21" s="27">
        <v>220</v>
      </c>
      <c r="B21" s="39" t="str">
        <f>VLOOKUP($A21,'PT ORGANISMOS'!$B$5:$H$1024,4,FALSE)</f>
        <v>pi.030</v>
      </c>
      <c r="C21" s="7" t="str">
        <f>VLOOKUP($A21,'PT ORGANISMOS'!$B$5:$H$1024,3,FALSE)</f>
        <v>Fijador al agua</v>
      </c>
      <c r="D21" s="8" t="str">
        <f>VLOOKUP($A21,'PT ORGANISMOS'!$B$5:$H$1024,7,FALSE)</f>
        <v>l</v>
      </c>
      <c r="E21" s="12">
        <v>0.02</v>
      </c>
      <c r="F21" s="22">
        <f>VLOOKUP($B21,IN_05_17!$B:$E,4,)</f>
        <v>102.87035111382203</v>
      </c>
      <c r="G21" s="13">
        <f>F21*E21</f>
        <v>2.0574070222764407</v>
      </c>
      <c r="H21" s="8"/>
    </row>
    <row r="22" spans="1:8" s="2" customFormat="1" ht="13.5" customHeight="1">
      <c r="A22" s="27">
        <v>179</v>
      </c>
      <c r="B22" s="39" t="str">
        <f>VLOOKUP($A22,'PT ORGANISMOS'!$B$5:$H$1024,4,FALSE)</f>
        <v>li.004</v>
      </c>
      <c r="C22" s="7" t="str">
        <f>VLOOKUP($A22,'PT ORGANISMOS'!$B$5:$H$1024,3,FALSE)</f>
        <v>Cal hidratada en bolsa</v>
      </c>
      <c r="D22" s="8" t="str">
        <f>VLOOKUP($A22,'PT ORGANISMOS'!$B$5:$H$1024,7,FALSE)</f>
        <v>kg</v>
      </c>
      <c r="E22" s="12">
        <v>0.3</v>
      </c>
      <c r="F22" s="22">
        <f>VLOOKUP($B22,IN_05_17!$B:$E,4,)</f>
        <v>4.7017907148598219</v>
      </c>
      <c r="G22" s="13">
        <f>F22*E22</f>
        <v>1.4105372144579464</v>
      </c>
      <c r="H22" s="8"/>
    </row>
    <row r="23" spans="1:8" s="2" customFormat="1" ht="13.5" customHeight="1">
      <c r="A23" s="27"/>
      <c r="B23" s="35" t="s">
        <v>1460</v>
      </c>
      <c r="C23" s="7"/>
      <c r="D23" s="8"/>
      <c r="E23" s="12"/>
      <c r="F23" s="22"/>
      <c r="G23" s="13"/>
      <c r="H23" s="8"/>
    </row>
    <row r="24" spans="1:8" s="2" customFormat="1" ht="13.5" customHeight="1">
      <c r="A24" s="27">
        <v>202</v>
      </c>
      <c r="B24" s="39" t="str">
        <f>VLOOKUP($A24,'PT ORGANISMOS'!$B$5:$H$1024,4,FALSE)</f>
        <v>mo.006</v>
      </c>
      <c r="C24" s="7" t="str">
        <f>VLOOKUP($A24,'PT ORGANISMOS'!$B$5:$H$1024,3,FALSE)</f>
        <v>Cuadrilla tipo UOCRA</v>
      </c>
      <c r="D24" s="8" t="str">
        <f>VLOOKUP($A24,'PT ORGANISMOS'!$B$5:$H$1024,7,FALSE)</f>
        <v>h</v>
      </c>
      <c r="E24" s="12">
        <v>0.25</v>
      </c>
      <c r="F24" s="22">
        <f>VLOOKUP($B24,IN_05_17!$B:$E,4,)</f>
        <v>125.92885000000004</v>
      </c>
      <c r="G24" s="13">
        <f>F24*E24</f>
        <v>31.48221250000001</v>
      </c>
      <c r="H24" s="8"/>
    </row>
    <row r="25" spans="1:8" s="2" customFormat="1" ht="13.5" customHeight="1">
      <c r="A25" s="27"/>
      <c r="B25" s="35" t="s">
        <v>1461</v>
      </c>
      <c r="C25" s="7"/>
      <c r="D25" s="8"/>
      <c r="E25" s="12"/>
      <c r="F25" s="22"/>
      <c r="G25" s="13"/>
      <c r="H25" s="8"/>
    </row>
    <row r="26" spans="1:8" s="2" customFormat="1" ht="13.5" customHeight="1">
      <c r="A26" s="30">
        <v>75</v>
      </c>
      <c r="B26" s="40" t="str">
        <f>VLOOKUP($A26,'PT ORGANISMOS'!$B$5:$H$1024,4,FALSE)</f>
        <v>eq.012</v>
      </c>
      <c r="C26" s="14" t="str">
        <f>VLOOKUP($A26,'PT ORGANISMOS'!$B$5:$H$1024,3,FALSE)</f>
        <v>Camión volcador 140 H.P.</v>
      </c>
      <c r="D26" s="15" t="str">
        <f>VLOOKUP($A26,'PT ORGANISMOS'!$B$5:$H$1024,7,FALSE)</f>
        <v>h</v>
      </c>
      <c r="E26" s="72">
        <v>5.0000000000000001E-4</v>
      </c>
      <c r="F26" s="24">
        <f>VLOOKUP($B26,IN_05_17!$B:$E,4,)</f>
        <v>1023.0017537621103</v>
      </c>
      <c r="G26" s="17">
        <f>F26*E26</f>
        <v>0.51150087688105517</v>
      </c>
      <c r="H26" s="15"/>
    </row>
    <row r="29" spans="1:8" s="2" customFormat="1" ht="15.75">
      <c r="A29" s="50" t="s">
        <v>1642</v>
      </c>
      <c r="B29" s="42" t="s">
        <v>1649</v>
      </c>
      <c r="C29" s="11"/>
      <c r="D29" s="45" t="s">
        <v>1470</v>
      </c>
      <c r="E29" s="43" t="str">
        <f>A29</f>
        <v>0.72.30.A</v>
      </c>
      <c r="F29" s="45" t="s">
        <v>1477</v>
      </c>
      <c r="G29" s="44">
        <f>SUM(G31:G37)</f>
        <v>38.64948287563854</v>
      </c>
      <c r="H29" s="8" t="s">
        <v>3</v>
      </c>
    </row>
    <row r="30" spans="1:8" s="2" customFormat="1" ht="15">
      <c r="A30" s="28"/>
      <c r="B30" s="34" t="s">
        <v>1466</v>
      </c>
      <c r="C30" s="18"/>
      <c r="D30" s="19" t="s">
        <v>1471</v>
      </c>
      <c r="E30" s="19" t="s">
        <v>1467</v>
      </c>
      <c r="F30" s="20" t="s">
        <v>1468</v>
      </c>
      <c r="G30" s="20" t="s">
        <v>1469</v>
      </c>
      <c r="H30" s="18"/>
    </row>
    <row r="31" spans="1:8" s="2" customFormat="1" ht="13.5" customHeight="1">
      <c r="A31" s="29"/>
      <c r="B31" s="46" t="s">
        <v>1459</v>
      </c>
      <c r="C31" s="25"/>
      <c r="D31" s="41"/>
      <c r="E31" s="47"/>
      <c r="F31" s="48"/>
      <c r="G31" s="49"/>
      <c r="H31" s="41"/>
    </row>
    <row r="32" spans="1:8" s="2" customFormat="1" ht="13.5" customHeight="1">
      <c r="A32" s="27">
        <v>220</v>
      </c>
      <c r="B32" s="39" t="str">
        <f>VLOOKUP($A32,'PT ORGANISMOS'!$B$5:$H$1024,4,FALSE)</f>
        <v>pi.030</v>
      </c>
      <c r="C32" s="7" t="str">
        <f>VLOOKUP($A32,'PT ORGANISMOS'!$B$5:$H$1024,3,FALSE)</f>
        <v>Fijador al agua</v>
      </c>
      <c r="D32" s="8" t="str">
        <f>VLOOKUP($A32,'PT ORGANISMOS'!$B$5:$H$1024,7,FALSE)</f>
        <v>l</v>
      </c>
      <c r="E32" s="12">
        <v>0.02</v>
      </c>
      <c r="F32" s="22">
        <f>VLOOKUP($B32,IN_05_17!$B:$E,4,)</f>
        <v>102.87035111382203</v>
      </c>
      <c r="G32" s="13">
        <f>F32*E32</f>
        <v>2.0574070222764407</v>
      </c>
      <c r="H32" s="8"/>
    </row>
    <row r="33" spans="1:8" s="2" customFormat="1" ht="13.5" customHeight="1">
      <c r="A33" s="27">
        <v>214</v>
      </c>
      <c r="B33" s="39" t="str">
        <f>VLOOKUP($A33,'PT ORGANISMOS'!$B$5:$H$1024,4,FALSE)</f>
        <v>pi.016</v>
      </c>
      <c r="C33" s="7" t="str">
        <f>VLOOKUP($A33,'PT ORGANISMOS'!$B$5:$H$1024,3,FALSE)</f>
        <v>Pintura al agua bolsa 4 kg</v>
      </c>
      <c r="D33" s="8" t="str">
        <f>VLOOKUP($A33,'PT ORGANISMOS'!$B$5:$H$1024,7,FALSE)</f>
        <v>u</v>
      </c>
      <c r="E33" s="12">
        <v>7.4999999999999997E-2</v>
      </c>
      <c r="F33" s="22">
        <f>VLOOKUP($B33,IN_05_17!$B:$E,4,)</f>
        <v>61.311499686413804</v>
      </c>
      <c r="G33" s="13">
        <f>F33*E33</f>
        <v>4.5983624764810349</v>
      </c>
      <c r="H33" s="8"/>
    </row>
    <row r="34" spans="1:8" s="2" customFormat="1" ht="13.5" customHeight="1">
      <c r="A34" s="27"/>
      <c r="B34" s="35" t="s">
        <v>1460</v>
      </c>
      <c r="C34" s="7"/>
      <c r="D34" s="8"/>
      <c r="E34" s="12"/>
      <c r="F34" s="22"/>
      <c r="G34" s="13"/>
      <c r="H34" s="8"/>
    </row>
    <row r="35" spans="1:8" s="2" customFormat="1" ht="13.5" customHeight="1">
      <c r="A35" s="27">
        <v>202</v>
      </c>
      <c r="B35" s="39" t="str">
        <f>VLOOKUP($A35,'PT ORGANISMOS'!$B$5:$H$1024,4,FALSE)</f>
        <v>mo.006</v>
      </c>
      <c r="C35" s="7" t="str">
        <f>VLOOKUP($A35,'PT ORGANISMOS'!$B$5:$H$1024,3,FALSE)</f>
        <v>Cuadrilla tipo UOCRA</v>
      </c>
      <c r="D35" s="8" t="str">
        <f>VLOOKUP($A35,'PT ORGANISMOS'!$B$5:$H$1024,7,FALSE)</f>
        <v>h</v>
      </c>
      <c r="E35" s="12">
        <v>0.25</v>
      </c>
      <c r="F35" s="22">
        <f>VLOOKUP($B35,IN_05_17!$B:$E,4,)</f>
        <v>125.92885000000004</v>
      </c>
      <c r="G35" s="13">
        <f>F35*E35</f>
        <v>31.48221250000001</v>
      </c>
      <c r="H35" s="8"/>
    </row>
    <row r="36" spans="1:8" s="2" customFormat="1" ht="13.5" customHeight="1">
      <c r="A36" s="27"/>
      <c r="B36" s="35" t="s">
        <v>1461</v>
      </c>
      <c r="C36" s="7"/>
      <c r="D36" s="8"/>
      <c r="E36" s="12"/>
      <c r="F36" s="22"/>
      <c r="G36" s="13"/>
      <c r="H36" s="8"/>
    </row>
    <row r="37" spans="1:8" s="2" customFormat="1" ht="13.5" customHeight="1">
      <c r="A37" s="30">
        <v>75</v>
      </c>
      <c r="B37" s="40" t="str">
        <f>VLOOKUP($A37,'PT ORGANISMOS'!$B$5:$H$1024,4,FALSE)</f>
        <v>eq.012</v>
      </c>
      <c r="C37" s="14" t="str">
        <f>VLOOKUP($A37,'PT ORGANISMOS'!$B$5:$H$1024,3,FALSE)</f>
        <v>Camión volcador 140 H.P.</v>
      </c>
      <c r="D37" s="15" t="str">
        <f>VLOOKUP($A37,'PT ORGANISMOS'!$B$5:$H$1024,7,FALSE)</f>
        <v>h</v>
      </c>
      <c r="E37" s="72">
        <v>5.0000000000000001E-4</v>
      </c>
      <c r="F37" s="24">
        <f>VLOOKUP($B37,IN_05_17!$B:$E,4,)</f>
        <v>1023.0017537621103</v>
      </c>
      <c r="G37" s="17">
        <f>F37*E37</f>
        <v>0.51150087688105517</v>
      </c>
      <c r="H37" s="15"/>
    </row>
    <row r="40" spans="1:8" s="2" customFormat="1" ht="15.75">
      <c r="A40" s="50" t="s">
        <v>1643</v>
      </c>
      <c r="B40" s="42" t="s">
        <v>1650</v>
      </c>
      <c r="C40" s="11"/>
      <c r="D40" s="45" t="s">
        <v>1470</v>
      </c>
      <c r="E40" s="43" t="str">
        <f>A40</f>
        <v>0.72.40.A</v>
      </c>
      <c r="F40" s="45" t="s">
        <v>1477</v>
      </c>
      <c r="G40" s="44">
        <f>SUM(G42:G49)</f>
        <v>156.21139210384212</v>
      </c>
      <c r="H40" s="8" t="s">
        <v>3</v>
      </c>
    </row>
    <row r="41" spans="1:8" s="2" customFormat="1" ht="15">
      <c r="A41" s="28"/>
      <c r="B41" s="34" t="s">
        <v>1466</v>
      </c>
      <c r="C41" s="18"/>
      <c r="D41" s="19" t="s">
        <v>1471</v>
      </c>
      <c r="E41" s="19" t="s">
        <v>1467</v>
      </c>
      <c r="F41" s="20" t="s">
        <v>1468</v>
      </c>
      <c r="G41" s="20" t="s">
        <v>1469</v>
      </c>
      <c r="H41" s="18"/>
    </row>
    <row r="42" spans="1:8" s="2" customFormat="1" ht="13.5" customHeight="1">
      <c r="A42" s="29"/>
      <c r="B42" s="46" t="s">
        <v>1459</v>
      </c>
      <c r="C42" s="25"/>
      <c r="D42" s="41"/>
      <c r="E42" s="47"/>
      <c r="F42" s="48"/>
      <c r="G42" s="49"/>
      <c r="H42" s="41"/>
    </row>
    <row r="43" spans="1:8" s="2" customFormat="1" ht="13.5" customHeight="1">
      <c r="A43" s="27">
        <v>213</v>
      </c>
      <c r="B43" s="39" t="str">
        <f>VLOOKUP($A43,'PT ORGANISMOS'!$B$5:$H$1024,4,FALSE)</f>
        <v>pi.010</v>
      </c>
      <c r="C43" s="7" t="str">
        <f>VLOOKUP($A43,'PT ORGANISMOS'!$B$5:$H$1024,3,FALSE)</f>
        <v>Esmalte sintetico x 4 lts blanco</v>
      </c>
      <c r="D43" s="8" t="str">
        <f>VLOOKUP($A43,'PT ORGANISMOS'!$B$5:$H$1024,7,FALSE)</f>
        <v>u</v>
      </c>
      <c r="E43" s="12">
        <v>0.05</v>
      </c>
      <c r="F43" s="22">
        <f>VLOOKUP($B43,IN_05_17!$B:$E,4,)</f>
        <v>804.9600026871866</v>
      </c>
      <c r="G43" s="13">
        <f>F43*E43</f>
        <v>40.24800013435933</v>
      </c>
      <c r="H43" s="8"/>
    </row>
    <row r="44" spans="1:8" s="2" customFormat="1" ht="13.5" customHeight="1">
      <c r="A44" s="27">
        <v>212</v>
      </c>
      <c r="B44" s="39" t="str">
        <f>VLOOKUP($A44,'PT ORGANISMOS'!$B$5:$H$1024,4,FALSE)</f>
        <v>pi.005</v>
      </c>
      <c r="C44" s="7" t="str">
        <f>VLOOKUP($A44,'PT ORGANISMOS'!$B$5:$H$1024,3,FALSE)</f>
        <v>Antióxido rojo lata x 4 lts.</v>
      </c>
      <c r="D44" s="8" t="str">
        <f>VLOOKUP($A44,'PT ORGANISMOS'!$B$5:$H$1024,7,FALSE)</f>
        <v>u</v>
      </c>
      <c r="E44" s="32">
        <v>2.5000000000000001E-2</v>
      </c>
      <c r="F44" s="22">
        <f>VLOOKUP($B44,IN_05_17!$B:$E,4,)</f>
        <v>699.95165450490822</v>
      </c>
      <c r="G44" s="13">
        <f>F44*E44</f>
        <v>17.498791362622708</v>
      </c>
      <c r="H44" s="8"/>
    </row>
    <row r="45" spans="1:8" s="2" customFormat="1" ht="13.5" customHeight="1">
      <c r="A45" s="27">
        <v>219</v>
      </c>
      <c r="B45" s="39" t="str">
        <f>VLOOKUP($A45,'PT ORGANISMOS'!$B$5:$H$1024,4,FALSE)</f>
        <v>pi.025</v>
      </c>
      <c r="C45" s="7" t="str">
        <f>VLOOKUP($A45,'PT ORGANISMOS'!$B$5:$H$1024,3,FALSE)</f>
        <v>Barniz sintético</v>
      </c>
      <c r="D45" s="8" t="str">
        <f>VLOOKUP($A45,'PT ORGANISMOS'!$B$5:$H$1024,7,FALSE)</f>
        <v>l</v>
      </c>
      <c r="E45" s="12">
        <v>0.01</v>
      </c>
      <c r="F45" s="22">
        <f>VLOOKUP($B45,IN_05_17!$B:$E,4,)</f>
        <v>197.19595993357925</v>
      </c>
      <c r="G45" s="13">
        <f>F45*E45</f>
        <v>1.9719595993357926</v>
      </c>
      <c r="H45" s="8"/>
    </row>
    <row r="46" spans="1:8" s="2" customFormat="1" ht="13.5" customHeight="1">
      <c r="A46" s="27"/>
      <c r="B46" s="35" t="s">
        <v>1460</v>
      </c>
      <c r="C46" s="7"/>
      <c r="D46" s="8"/>
      <c r="E46" s="12"/>
      <c r="F46" s="22"/>
      <c r="G46" s="13"/>
      <c r="H46" s="8"/>
    </row>
    <row r="47" spans="1:8" s="2" customFormat="1" ht="13.5" customHeight="1">
      <c r="A47" s="27">
        <v>202</v>
      </c>
      <c r="B47" s="39" t="str">
        <f>VLOOKUP($A47,'PT ORGANISMOS'!$B$5:$H$1024,4,FALSE)</f>
        <v>mo.006</v>
      </c>
      <c r="C47" s="7" t="str">
        <f>VLOOKUP($A47,'PT ORGANISMOS'!$B$5:$H$1024,3,FALSE)</f>
        <v>Cuadrilla tipo UOCRA</v>
      </c>
      <c r="D47" s="8" t="str">
        <f>VLOOKUP($A47,'PT ORGANISMOS'!$B$5:$H$1024,7,FALSE)</f>
        <v>h</v>
      </c>
      <c r="E47" s="12">
        <v>0.75</v>
      </c>
      <c r="F47" s="22">
        <f>VLOOKUP($B47,IN_05_17!$B:$E,4,)</f>
        <v>125.92885000000004</v>
      </c>
      <c r="G47" s="13">
        <f>F47*E47</f>
        <v>94.446637500000037</v>
      </c>
      <c r="H47" s="8"/>
    </row>
    <row r="48" spans="1:8" s="2" customFormat="1" ht="13.5" customHeight="1">
      <c r="A48" s="27"/>
      <c r="B48" s="35" t="s">
        <v>1461</v>
      </c>
      <c r="C48" s="7"/>
      <c r="D48" s="8"/>
      <c r="E48" s="12"/>
      <c r="F48" s="22"/>
      <c r="G48" s="13"/>
      <c r="H48" s="8"/>
    </row>
    <row r="49" spans="1:8" s="2" customFormat="1" ht="13.5" customHeight="1">
      <c r="A49" s="30">
        <v>75</v>
      </c>
      <c r="B49" s="40" t="str">
        <f>VLOOKUP($A49,'PT ORGANISMOS'!$B$5:$H$1024,4,FALSE)</f>
        <v>eq.012</v>
      </c>
      <c r="C49" s="14" t="str">
        <f>VLOOKUP($A49,'PT ORGANISMOS'!$B$5:$H$1024,3,FALSE)</f>
        <v>Camión volcador 140 H.P.</v>
      </c>
      <c r="D49" s="15" t="str">
        <f>VLOOKUP($A49,'PT ORGANISMOS'!$B$5:$H$1024,7,FALSE)</f>
        <v>h</v>
      </c>
      <c r="E49" s="31">
        <v>2E-3</v>
      </c>
      <c r="F49" s="24">
        <f>VLOOKUP($B49,IN_05_17!$B:$E,4,)</f>
        <v>1023.0017537621103</v>
      </c>
      <c r="G49" s="17">
        <f>F49*E49</f>
        <v>2.0460035075242207</v>
      </c>
      <c r="H49" s="15"/>
    </row>
    <row r="50" spans="1:8" s="2" customFormat="1" ht="15.75">
      <c r="A50" s="50" t="s">
        <v>1644</v>
      </c>
      <c r="B50" s="42" t="s">
        <v>1651</v>
      </c>
      <c r="C50" s="11"/>
      <c r="D50" s="45" t="s">
        <v>1470</v>
      </c>
      <c r="E50" s="43" t="str">
        <f>A50</f>
        <v>0.72.41.F</v>
      </c>
      <c r="F50" s="45" t="s">
        <v>1477</v>
      </c>
      <c r="G50" s="44">
        <f>SUM(G52:G58)</f>
        <v>106.39849990679723</v>
      </c>
      <c r="H50" s="8" t="s">
        <v>3</v>
      </c>
    </row>
    <row r="51" spans="1:8" s="2" customFormat="1" ht="15">
      <c r="A51" s="28"/>
      <c r="B51" s="34" t="s">
        <v>1466</v>
      </c>
      <c r="C51" s="18"/>
      <c r="D51" s="19" t="s">
        <v>1471</v>
      </c>
      <c r="E51" s="19" t="s">
        <v>1467</v>
      </c>
      <c r="F51" s="20" t="s">
        <v>1468</v>
      </c>
      <c r="G51" s="20" t="s">
        <v>1469</v>
      </c>
      <c r="H51" s="18"/>
    </row>
    <row r="52" spans="1:8" s="2" customFormat="1" ht="13.5" customHeight="1">
      <c r="A52" s="29"/>
      <c r="B52" s="46" t="s">
        <v>1459</v>
      </c>
      <c r="C52" s="25"/>
      <c r="D52" s="41"/>
      <c r="E52" s="47"/>
      <c r="F52" s="48"/>
      <c r="G52" s="49"/>
      <c r="H52" s="41"/>
    </row>
    <row r="53" spans="1:8" s="2" customFormat="1" ht="13.5" customHeight="1">
      <c r="A53" s="27">
        <v>211</v>
      </c>
      <c r="B53" s="39" t="str">
        <f>VLOOKUP($A53,'PT ORGANISMOS'!$B$5:$H$1024,4,FALSE)</f>
        <v>pi.003</v>
      </c>
      <c r="C53" s="7" t="str">
        <f>VLOOKUP($A53,'PT ORGANISMOS'!$B$5:$H$1024,3,FALSE)</f>
        <v>Aguarrás</v>
      </c>
      <c r="D53" s="8" t="str">
        <f>VLOOKUP($A53,'PT ORGANISMOS'!$B$5:$H$1024,7,FALSE)</f>
        <v>l</v>
      </c>
      <c r="E53" s="12">
        <v>0.06</v>
      </c>
      <c r="F53" s="22">
        <f>VLOOKUP($B53,IN_05_17!$B:$E,4,)</f>
        <v>82.982621490636618</v>
      </c>
      <c r="G53" s="13">
        <f>F53*E53</f>
        <v>4.9789572894381973</v>
      </c>
      <c r="H53" s="8"/>
    </row>
    <row r="54" spans="1:8" s="2" customFormat="1" ht="13.5" customHeight="1">
      <c r="A54" s="27">
        <v>219</v>
      </c>
      <c r="B54" s="39" t="str">
        <f>VLOOKUP($A54,'PT ORGANISMOS'!$B$5:$H$1024,4,FALSE)</f>
        <v>pi.025</v>
      </c>
      <c r="C54" s="7" t="str">
        <f>VLOOKUP($A54,'PT ORGANISMOS'!$B$5:$H$1024,3,FALSE)</f>
        <v>Barniz sintético</v>
      </c>
      <c r="D54" s="8" t="str">
        <f>VLOOKUP($A54,'PT ORGANISMOS'!$B$5:$H$1024,7,FALSE)</f>
        <v>l</v>
      </c>
      <c r="E54" s="12">
        <v>0.2</v>
      </c>
      <c r="F54" s="22">
        <f>VLOOKUP($B54,IN_05_17!$B:$E,4,)</f>
        <v>197.19595993357925</v>
      </c>
      <c r="G54" s="13">
        <f>F54*E54</f>
        <v>39.439191986715855</v>
      </c>
      <c r="H54" s="8"/>
    </row>
    <row r="55" spans="1:8" s="2" customFormat="1" ht="13.5" customHeight="1">
      <c r="A55" s="27"/>
      <c r="B55" s="35" t="s">
        <v>1460</v>
      </c>
      <c r="C55" s="7"/>
      <c r="D55" s="8"/>
      <c r="E55" s="12"/>
      <c r="F55" s="22"/>
      <c r="G55" s="13"/>
      <c r="H55" s="8"/>
    </row>
    <row r="56" spans="1:8" s="2" customFormat="1" ht="13.5" customHeight="1">
      <c r="A56" s="27">
        <v>202</v>
      </c>
      <c r="B56" s="39" t="str">
        <f>VLOOKUP($A56,'PT ORGANISMOS'!$B$5:$H$1024,4,FALSE)</f>
        <v>mo.006</v>
      </c>
      <c r="C56" s="7" t="str">
        <f>VLOOKUP($A56,'PT ORGANISMOS'!$B$5:$H$1024,3,FALSE)</f>
        <v>Cuadrilla tipo UOCRA</v>
      </c>
      <c r="D56" s="8" t="str">
        <f>VLOOKUP($A56,'PT ORGANISMOS'!$B$5:$H$1024,7,FALSE)</f>
        <v>h</v>
      </c>
      <c r="E56" s="12">
        <v>0.48</v>
      </c>
      <c r="F56" s="22">
        <f>VLOOKUP($B56,IN_05_17!$B:$E,4,)</f>
        <v>125.92885000000004</v>
      </c>
      <c r="G56" s="13">
        <f>F56*E56</f>
        <v>60.445848000000019</v>
      </c>
      <c r="H56" s="8"/>
    </row>
    <row r="57" spans="1:8" s="2" customFormat="1" ht="13.5" customHeight="1">
      <c r="A57" s="27"/>
      <c r="B57" s="35" t="s">
        <v>1461</v>
      </c>
      <c r="C57" s="7"/>
      <c r="D57" s="8"/>
      <c r="E57" s="12"/>
      <c r="F57" s="22"/>
      <c r="G57" s="13"/>
      <c r="H57" s="8"/>
    </row>
    <row r="58" spans="1:8" s="2" customFormat="1" ht="13.5" customHeight="1">
      <c r="A58" s="30">
        <v>75</v>
      </c>
      <c r="B58" s="40" t="str">
        <f>VLOOKUP($A58,'PT ORGANISMOS'!$B$5:$H$1024,4,FALSE)</f>
        <v>eq.012</v>
      </c>
      <c r="C58" s="14" t="str">
        <f>VLOOKUP($A58,'PT ORGANISMOS'!$B$5:$H$1024,3,FALSE)</f>
        <v>Camión volcador 140 H.P.</v>
      </c>
      <c r="D58" s="15" t="str">
        <f>VLOOKUP($A58,'PT ORGANISMOS'!$B$5:$H$1024,7,FALSE)</f>
        <v>h</v>
      </c>
      <c r="E58" s="72">
        <v>1.5E-3</v>
      </c>
      <c r="F58" s="24">
        <f>VLOOKUP($B58,IN_05_17!$B:$E,4,)</f>
        <v>1023.0017537621103</v>
      </c>
      <c r="G58" s="17">
        <f>F58*E58</f>
        <v>1.5345026306431655</v>
      </c>
      <c r="H58" s="15"/>
    </row>
    <row r="61" spans="1:8" s="2" customFormat="1" ht="15.75">
      <c r="A61" s="50" t="s">
        <v>1645</v>
      </c>
      <c r="B61" s="42" t="s">
        <v>1652</v>
      </c>
      <c r="C61" s="11"/>
      <c r="D61" s="45" t="s">
        <v>1470</v>
      </c>
      <c r="E61" s="43" t="str">
        <f>A61</f>
        <v>0.72.42.F</v>
      </c>
      <c r="F61" s="45" t="s">
        <v>1477</v>
      </c>
      <c r="G61" s="44">
        <f>SUM(G63:G70)</f>
        <v>136.8355488025083</v>
      </c>
      <c r="H61" s="8" t="s">
        <v>3</v>
      </c>
    </row>
    <row r="62" spans="1:8" s="2" customFormat="1" ht="15">
      <c r="A62" s="28"/>
      <c r="B62" s="34" t="s">
        <v>1466</v>
      </c>
      <c r="C62" s="18"/>
      <c r="D62" s="19" t="s">
        <v>1471</v>
      </c>
      <c r="E62" s="19" t="s">
        <v>1467</v>
      </c>
      <c r="F62" s="20" t="s">
        <v>1468</v>
      </c>
      <c r="G62" s="20" t="s">
        <v>1469</v>
      </c>
      <c r="H62" s="18"/>
    </row>
    <row r="63" spans="1:8" s="2" customFormat="1" ht="13.5" customHeight="1">
      <c r="A63" s="29"/>
      <c r="B63" s="46" t="s">
        <v>1459</v>
      </c>
      <c r="C63" s="25"/>
      <c r="D63" s="41"/>
      <c r="E63" s="47"/>
      <c r="F63" s="48"/>
      <c r="G63" s="49"/>
      <c r="H63" s="41"/>
    </row>
    <row r="64" spans="1:8" s="2" customFormat="1" ht="13.5" customHeight="1">
      <c r="A64" s="27">
        <v>211</v>
      </c>
      <c r="B64" s="39" t="str">
        <f>VLOOKUP($A64,'PT ORGANISMOS'!$B$5:$H$1024,4,FALSE)</f>
        <v>pi.003</v>
      </c>
      <c r="C64" s="7" t="str">
        <f>VLOOKUP($A64,'PT ORGANISMOS'!$B$5:$H$1024,3,FALSE)</f>
        <v>Aguarrás</v>
      </c>
      <c r="D64" s="8" t="str">
        <f>VLOOKUP($A64,'PT ORGANISMOS'!$B$5:$H$1024,7,FALSE)</f>
        <v>l</v>
      </c>
      <c r="E64" s="12">
        <v>0.06</v>
      </c>
      <c r="F64" s="22">
        <f>VLOOKUP($B64,IN_05_17!$B:$E,4,)</f>
        <v>82.982621490636618</v>
      </c>
      <c r="G64" s="13">
        <f>F64*E64</f>
        <v>4.9789572894381973</v>
      </c>
      <c r="H64" s="8"/>
    </row>
    <row r="65" spans="1:8" s="2" customFormat="1" ht="13.5" customHeight="1">
      <c r="A65" s="27">
        <v>212</v>
      </c>
      <c r="B65" s="39" t="str">
        <f>VLOOKUP($A65,'PT ORGANISMOS'!$B$5:$H$1024,4,FALSE)</f>
        <v>pi.005</v>
      </c>
      <c r="C65" s="7" t="str">
        <f>VLOOKUP($A65,'PT ORGANISMOS'!$B$5:$H$1024,3,FALSE)</f>
        <v>Antióxido rojo lata x 4 lts.</v>
      </c>
      <c r="D65" s="8" t="str">
        <f>VLOOKUP($A65,'PT ORGANISMOS'!$B$5:$H$1024,7,FALSE)</f>
        <v>u</v>
      </c>
      <c r="E65" s="32">
        <v>3.7999999999999999E-2</v>
      </c>
      <c r="F65" s="22">
        <f>VLOOKUP($B65,IN_05_17!$B:$E,4,)</f>
        <v>699.95165450490822</v>
      </c>
      <c r="G65" s="13">
        <f>F65*E65</f>
        <v>26.598162871186513</v>
      </c>
      <c r="H65" s="8"/>
    </row>
    <row r="66" spans="1:8" s="2" customFormat="1" ht="13.5" customHeight="1">
      <c r="A66" s="27">
        <v>213</v>
      </c>
      <c r="B66" s="39" t="str">
        <f>VLOOKUP($A66,'PT ORGANISMOS'!$B$5:$H$1024,4,FALSE)</f>
        <v>pi.010</v>
      </c>
      <c r="C66" s="7" t="str">
        <f>VLOOKUP($A66,'PT ORGANISMOS'!$B$5:$H$1024,3,FALSE)</f>
        <v>Esmalte sintetico x 4 lts blanco</v>
      </c>
      <c r="D66" s="8" t="str">
        <f>VLOOKUP($A66,'PT ORGANISMOS'!$B$5:$H$1024,7,FALSE)</f>
        <v>u</v>
      </c>
      <c r="E66" s="12">
        <v>0.05</v>
      </c>
      <c r="F66" s="22">
        <f>VLOOKUP($B66,IN_05_17!$B:$E,4,)</f>
        <v>804.9600026871866</v>
      </c>
      <c r="G66" s="13">
        <f>F66*E66</f>
        <v>40.24800013435933</v>
      </c>
      <c r="H66" s="8"/>
    </row>
    <row r="67" spans="1:8" s="2" customFormat="1" ht="13.5" customHeight="1">
      <c r="A67" s="27"/>
      <c r="B67" s="35" t="s">
        <v>1460</v>
      </c>
      <c r="C67" s="7"/>
      <c r="D67" s="8"/>
      <c r="E67" s="12"/>
      <c r="F67" s="22"/>
      <c r="G67" s="13"/>
      <c r="H67" s="8"/>
    </row>
    <row r="68" spans="1:8" s="2" customFormat="1" ht="13.5" customHeight="1">
      <c r="A68" s="27">
        <v>202</v>
      </c>
      <c r="B68" s="39" t="str">
        <f>VLOOKUP($A68,'PT ORGANISMOS'!$B$5:$H$1024,4,FALSE)</f>
        <v>mo.006</v>
      </c>
      <c r="C68" s="7" t="str">
        <f>VLOOKUP($A68,'PT ORGANISMOS'!$B$5:$H$1024,3,FALSE)</f>
        <v>Cuadrilla tipo UOCRA</v>
      </c>
      <c r="D68" s="8" t="str">
        <f>VLOOKUP($A68,'PT ORGANISMOS'!$B$5:$H$1024,7,FALSE)</f>
        <v>h</v>
      </c>
      <c r="E68" s="12">
        <v>0.5</v>
      </c>
      <c r="F68" s="22">
        <f>VLOOKUP($B68,IN_05_17!$B:$E,4,)</f>
        <v>125.92885000000004</v>
      </c>
      <c r="G68" s="13">
        <f>F68*E68</f>
        <v>62.96442500000002</v>
      </c>
      <c r="H68" s="8"/>
    </row>
    <row r="69" spans="1:8" s="2" customFormat="1" ht="13.5" customHeight="1">
      <c r="A69" s="27"/>
      <c r="B69" s="35" t="s">
        <v>1461</v>
      </c>
      <c r="C69" s="7"/>
      <c r="D69" s="8"/>
      <c r="E69" s="12"/>
      <c r="F69" s="22"/>
      <c r="G69" s="13"/>
      <c r="H69" s="8"/>
    </row>
    <row r="70" spans="1:8" s="2" customFormat="1" ht="13.5" customHeight="1">
      <c r="A70" s="30">
        <v>75</v>
      </c>
      <c r="B70" s="40" t="str">
        <f>VLOOKUP($A70,'PT ORGANISMOS'!$B$5:$H$1024,4,FALSE)</f>
        <v>eq.012</v>
      </c>
      <c r="C70" s="14" t="str">
        <f>VLOOKUP($A70,'PT ORGANISMOS'!$B$5:$H$1024,3,FALSE)</f>
        <v>Camión volcador 140 H.P.</v>
      </c>
      <c r="D70" s="15" t="str">
        <f>VLOOKUP($A70,'PT ORGANISMOS'!$B$5:$H$1024,7,FALSE)</f>
        <v>h</v>
      </c>
      <c r="E70" s="31">
        <v>2E-3</v>
      </c>
      <c r="F70" s="24">
        <f>VLOOKUP($B70,IN_05_17!$B:$E,4,)</f>
        <v>1023.0017537621103</v>
      </c>
      <c r="G70" s="17">
        <f>F70*E70</f>
        <v>2.0460035075242207</v>
      </c>
      <c r="H70" s="15"/>
    </row>
    <row r="73" spans="1:8" s="2" customFormat="1" ht="15.75">
      <c r="A73" s="50" t="s">
        <v>1646</v>
      </c>
      <c r="B73" s="42" t="s">
        <v>1653</v>
      </c>
      <c r="C73" s="11"/>
      <c r="D73" s="45" t="s">
        <v>1470</v>
      </c>
      <c r="E73" s="43" t="str">
        <f>A73</f>
        <v>0.72.50.F</v>
      </c>
      <c r="F73" s="45" t="s">
        <v>1477</v>
      </c>
      <c r="G73" s="44">
        <f>SUM(G75:G81)</f>
        <v>160.22388993098858</v>
      </c>
      <c r="H73" s="8" t="s">
        <v>3</v>
      </c>
    </row>
    <row r="74" spans="1:8" s="2" customFormat="1" ht="15">
      <c r="A74" s="28"/>
      <c r="B74" s="34" t="s">
        <v>1466</v>
      </c>
      <c r="C74" s="18"/>
      <c r="D74" s="19" t="s">
        <v>1471</v>
      </c>
      <c r="E74" s="19" t="s">
        <v>1467</v>
      </c>
      <c r="F74" s="20" t="s">
        <v>1468</v>
      </c>
      <c r="G74" s="20" t="s">
        <v>1469</v>
      </c>
      <c r="H74" s="18"/>
    </row>
    <row r="75" spans="1:8" s="2" customFormat="1" ht="13.5" customHeight="1">
      <c r="A75" s="29"/>
      <c r="B75" s="46" t="s">
        <v>1459</v>
      </c>
      <c r="C75" s="25"/>
      <c r="D75" s="41"/>
      <c r="E75" s="47"/>
      <c r="F75" s="48"/>
      <c r="G75" s="49"/>
      <c r="H75" s="41"/>
    </row>
    <row r="76" spans="1:8" s="2" customFormat="1" ht="13.5" customHeight="1">
      <c r="A76" s="27">
        <v>221</v>
      </c>
      <c r="B76" s="39" t="str">
        <f>VLOOKUP($A76,'PT ORGANISMOS'!$B$5:$H$1024,4,FALSE)</f>
        <v>pi.031</v>
      </c>
      <c r="C76" s="7" t="str">
        <f>VLOOKUP($A76,'PT ORGANISMOS'!$B$5:$H$1024,3,FALSE)</f>
        <v>Pintura siliconadas p/ladrillos 20l</v>
      </c>
      <c r="D76" s="8" t="str">
        <f>VLOOKUP($A76,'PT ORGANISMOS'!$B$5:$H$1024,7,FALSE)</f>
        <v>l</v>
      </c>
      <c r="E76" s="12">
        <v>0.5</v>
      </c>
      <c r="F76" s="22">
        <f>VLOOKUP($B76,IN_05_17!$B:$E,4,)</f>
        <v>164.48192435010114</v>
      </c>
      <c r="G76" s="13">
        <f>F76*E76</f>
        <v>82.240962175050569</v>
      </c>
      <c r="H76" s="8"/>
    </row>
    <row r="77" spans="1:8" s="2" customFormat="1" ht="13.5" customHeight="1">
      <c r="A77" s="27">
        <v>211</v>
      </c>
      <c r="B77" s="39" t="str">
        <f>VLOOKUP($A77,'PT ORGANISMOS'!$B$5:$H$1024,4,FALSE)</f>
        <v>pi.003</v>
      </c>
      <c r="C77" s="7" t="str">
        <f>VLOOKUP($A77,'PT ORGANISMOS'!$B$5:$H$1024,3,FALSE)</f>
        <v>Aguarrás</v>
      </c>
      <c r="D77" s="8" t="str">
        <f>VLOOKUP($A77,'PT ORGANISMOS'!$B$5:$H$1024,7,FALSE)</f>
        <v>l</v>
      </c>
      <c r="E77" s="32">
        <v>0.14399999999999999</v>
      </c>
      <c r="F77" s="22">
        <f>VLOOKUP($B77,IN_05_17!$B:$E,4,)</f>
        <v>82.982621490636618</v>
      </c>
      <c r="G77" s="13">
        <f>F77*E77</f>
        <v>11.949497494651672</v>
      </c>
      <c r="H77" s="8"/>
    </row>
    <row r="78" spans="1:8" s="2" customFormat="1" ht="13.5" customHeight="1">
      <c r="A78" s="27"/>
      <c r="B78" s="35" t="s">
        <v>1460</v>
      </c>
      <c r="C78" s="7"/>
      <c r="D78" s="8"/>
      <c r="E78" s="12"/>
      <c r="F78" s="22"/>
      <c r="G78" s="13"/>
      <c r="H78" s="8"/>
    </row>
    <row r="79" spans="1:8" s="2" customFormat="1" ht="13.5" customHeight="1">
      <c r="A79" s="27">
        <v>202</v>
      </c>
      <c r="B79" s="39" t="str">
        <f>VLOOKUP($A79,'PT ORGANISMOS'!$B$5:$H$1024,4,FALSE)</f>
        <v>mo.006</v>
      </c>
      <c r="C79" s="7" t="str">
        <f>VLOOKUP($A79,'PT ORGANISMOS'!$B$5:$H$1024,3,FALSE)</f>
        <v>Cuadrilla tipo UOCRA</v>
      </c>
      <c r="D79" s="8" t="str">
        <f>VLOOKUP($A79,'PT ORGANISMOS'!$B$5:$H$1024,7,FALSE)</f>
        <v>h</v>
      </c>
      <c r="E79" s="12">
        <v>0.5</v>
      </c>
      <c r="F79" s="22">
        <f>VLOOKUP($B79,IN_05_17!$B:$E,4,)</f>
        <v>125.92885000000004</v>
      </c>
      <c r="G79" s="13">
        <f>F79*E79</f>
        <v>62.96442500000002</v>
      </c>
      <c r="H79" s="8"/>
    </row>
    <row r="80" spans="1:8" s="2" customFormat="1" ht="13.5" customHeight="1">
      <c r="A80" s="27"/>
      <c r="B80" s="35" t="s">
        <v>1461</v>
      </c>
      <c r="C80" s="7"/>
      <c r="D80" s="8"/>
      <c r="E80" s="12"/>
      <c r="F80" s="22"/>
      <c r="G80" s="13"/>
      <c r="H80" s="8"/>
    </row>
    <row r="81" spans="1:8" s="2" customFormat="1" ht="13.5" customHeight="1">
      <c r="A81" s="30">
        <v>75</v>
      </c>
      <c r="B81" s="40" t="str">
        <f>VLOOKUP($A81,'PT ORGANISMOS'!$B$5:$H$1024,4,FALSE)</f>
        <v>eq.012</v>
      </c>
      <c r="C81" s="14" t="str">
        <f>VLOOKUP($A81,'PT ORGANISMOS'!$B$5:$H$1024,3,FALSE)</f>
        <v>Camión volcador 140 H.P.</v>
      </c>
      <c r="D81" s="15" t="str">
        <f>VLOOKUP($A81,'PT ORGANISMOS'!$B$5:$H$1024,7,FALSE)</f>
        <v>h</v>
      </c>
      <c r="E81" s="31">
        <v>3.0000000000000001E-3</v>
      </c>
      <c r="F81" s="24">
        <f>VLOOKUP($B81,IN_05_17!$B:$E,4,)</f>
        <v>1023.0017537621103</v>
      </c>
      <c r="G81" s="17">
        <f>F81*E81</f>
        <v>3.069005261286331</v>
      </c>
      <c r="H81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1" manualBreakCount="1">
    <brk id="49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/>
  </sheetPr>
  <dimension ref="A1:I11"/>
  <sheetViews>
    <sheetView topLeftCell="B1" workbookViewId="0">
      <selection activeCell="E1" sqref="E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5.75" customHeight="1"/>
    <row r="2" spans="1:9" s="1" customFormat="1" ht="33.75" customHeight="1">
      <c r="A2" s="26"/>
      <c r="B2" s="327" t="str">
        <f>'PT ORGANISMOS'!A2</f>
        <v>Precios de MAYO 2017</v>
      </c>
      <c r="C2" s="327"/>
      <c r="D2" s="327"/>
      <c r="E2" s="327"/>
      <c r="F2" s="327"/>
      <c r="G2" s="327"/>
      <c r="H2" s="327"/>
      <c r="I2" s="67"/>
    </row>
    <row r="3" spans="1:9" s="1" customFormat="1" ht="30" customHeight="1">
      <c r="A3" s="26"/>
      <c r="B3" s="326" t="s">
        <v>1465</v>
      </c>
      <c r="C3" s="326"/>
      <c r="D3" s="326"/>
      <c r="E3" s="326"/>
      <c r="F3" s="326"/>
      <c r="G3" s="326"/>
      <c r="H3" s="326"/>
      <c r="I3" s="67"/>
    </row>
    <row r="4" spans="1:9" s="1" customFormat="1" ht="26.25" customHeight="1">
      <c r="A4" s="26"/>
      <c r="B4" s="328" t="s">
        <v>1654</v>
      </c>
      <c r="C4" s="328"/>
      <c r="D4" s="328"/>
      <c r="E4" s="328"/>
      <c r="F4" s="328"/>
      <c r="G4" s="328"/>
      <c r="H4" s="328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1655</v>
      </c>
      <c r="B6" s="42" t="s">
        <v>1656</v>
      </c>
      <c r="C6" s="11"/>
      <c r="D6" s="45" t="s">
        <v>1470</v>
      </c>
      <c r="E6" s="43" t="str">
        <f>A6</f>
        <v>0.78.00.A</v>
      </c>
      <c r="F6" s="45" t="s">
        <v>1477</v>
      </c>
      <c r="G6" s="44">
        <f>SUM(G8:G11)</f>
        <v>421.85035000000005</v>
      </c>
      <c r="H6" s="8" t="s">
        <v>3</v>
      </c>
    </row>
    <row r="7" spans="1:9" s="2" customFormat="1" ht="15">
      <c r="A7" s="28"/>
      <c r="B7" s="34" t="s">
        <v>1466</v>
      </c>
      <c r="C7" s="18"/>
      <c r="D7" s="19" t="s">
        <v>1471</v>
      </c>
      <c r="E7" s="19" t="s">
        <v>1467</v>
      </c>
      <c r="F7" s="20" t="s">
        <v>1468</v>
      </c>
      <c r="G7" s="20" t="s">
        <v>1469</v>
      </c>
      <c r="H7" s="18"/>
    </row>
    <row r="8" spans="1:9" s="2" customFormat="1" ht="13.5" customHeight="1">
      <c r="A8" s="29"/>
      <c r="B8" s="46" t="s">
        <v>1459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333</v>
      </c>
      <c r="B9" s="39" t="str">
        <f>VLOOKUP($A9,'PT ORGANISMOS'!$B$5:$H$1024,4,FALSE)</f>
        <v>vi.003</v>
      </c>
      <c r="C9" s="7" t="str">
        <f>VLOOKUP($A9,'PT ORGANISMOS'!$B$5:$H$1024,3,FALSE)</f>
        <v>Vidrio doble transparente 3mm</v>
      </c>
      <c r="D9" s="8" t="str">
        <f>VLOOKUP($A9,'PT ORGANISMOS'!$B$5:$H$1024,7,FALSE)</f>
        <v>m2</v>
      </c>
      <c r="E9" s="12">
        <v>1.05</v>
      </c>
      <c r="F9" s="22">
        <f>VLOOKUP($B9,IN_05_17!$B:$E,4,)</f>
        <v>281.83000000000004</v>
      </c>
      <c r="G9" s="13">
        <f>F9*E9</f>
        <v>295.92150000000004</v>
      </c>
      <c r="H9" s="8"/>
    </row>
    <row r="10" spans="1:9" s="2" customFormat="1" ht="13.5" customHeight="1">
      <c r="A10" s="27"/>
      <c r="B10" s="35" t="s">
        <v>1460</v>
      </c>
      <c r="C10" s="7"/>
      <c r="D10" s="8"/>
      <c r="E10" s="12"/>
      <c r="F10" s="21"/>
      <c r="G10" s="13"/>
      <c r="H10" s="8"/>
    </row>
    <row r="11" spans="1:9" s="2" customFormat="1" ht="13.5" customHeight="1">
      <c r="A11" s="30">
        <v>202</v>
      </c>
      <c r="B11" s="40" t="str">
        <f>VLOOKUP($A11,'PT ORGANISMOS'!$B$5:$H$1024,4,FALSE)</f>
        <v>mo.006</v>
      </c>
      <c r="C11" s="14" t="str">
        <f>VLOOKUP($A11,'PT ORGANISMOS'!$B$5:$H$1024,3,FALSE)</f>
        <v>Cuadrilla tipo UOCRA</v>
      </c>
      <c r="D11" s="15" t="str">
        <f>VLOOKUP($A11,'PT ORGANISMOS'!$B$5:$H$1024,7,FALSE)</f>
        <v>h</v>
      </c>
      <c r="E11" s="16">
        <v>1</v>
      </c>
      <c r="F11" s="24">
        <f>VLOOKUP($B11,IN_05_17!$B:$E,4,)</f>
        <v>125.92885000000004</v>
      </c>
      <c r="G11" s="17">
        <f>F11*E11</f>
        <v>125.92885000000004</v>
      </c>
      <c r="H11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1:I117"/>
  <sheetViews>
    <sheetView topLeftCell="B1" workbookViewId="0">
      <selection activeCell="B49" sqref="B49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0.5" customHeight="1"/>
    <row r="2" spans="1:9" s="1" customFormat="1" ht="33.75" customHeight="1">
      <c r="A2" s="26"/>
      <c r="B2" s="327" t="str">
        <f>'PT ORGANISMOS'!A2</f>
        <v>Precios de MAYO 2017</v>
      </c>
      <c r="C2" s="327"/>
      <c r="D2" s="327"/>
      <c r="E2" s="327"/>
      <c r="F2" s="327"/>
      <c r="G2" s="327"/>
      <c r="H2" s="327"/>
      <c r="I2" s="67"/>
    </row>
    <row r="3" spans="1:9" s="1" customFormat="1" ht="30" customHeight="1">
      <c r="A3" s="26"/>
      <c r="B3" s="326" t="s">
        <v>1465</v>
      </c>
      <c r="C3" s="326"/>
      <c r="D3" s="326"/>
      <c r="E3" s="326"/>
      <c r="F3" s="326"/>
      <c r="G3" s="326"/>
      <c r="H3" s="326"/>
      <c r="I3" s="67"/>
    </row>
    <row r="4" spans="1:9" s="1" customFormat="1" ht="26.25" customHeight="1">
      <c r="A4" s="26"/>
      <c r="B4" s="328" t="s">
        <v>1657</v>
      </c>
      <c r="C4" s="328"/>
      <c r="D4" s="328"/>
      <c r="E4" s="328"/>
      <c r="F4" s="328"/>
      <c r="G4" s="328"/>
      <c r="H4" s="328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1658</v>
      </c>
      <c r="B6" s="42" t="s">
        <v>1670</v>
      </c>
      <c r="C6" s="11"/>
      <c r="D6" s="45" t="s">
        <v>1470</v>
      </c>
      <c r="E6" s="43" t="str">
        <f>A6</f>
        <v>0.99.01.F</v>
      </c>
      <c r="F6" s="45" t="s">
        <v>1477</v>
      </c>
      <c r="G6" s="44">
        <f>SUM(G8:G13)</f>
        <v>68.813884595113464</v>
      </c>
      <c r="H6" s="8" t="s">
        <v>4</v>
      </c>
    </row>
    <row r="7" spans="1:9" s="2" customFormat="1" ht="15">
      <c r="A7" s="28"/>
      <c r="B7" s="34" t="s">
        <v>1466</v>
      </c>
      <c r="C7" s="18"/>
      <c r="D7" s="19" t="s">
        <v>1471</v>
      </c>
      <c r="E7" s="19" t="s">
        <v>1467</v>
      </c>
      <c r="F7" s="20" t="s">
        <v>1468</v>
      </c>
      <c r="G7" s="20" t="s">
        <v>1469</v>
      </c>
      <c r="H7" s="18"/>
    </row>
    <row r="8" spans="1:9" s="2" customFormat="1" ht="13.5" customHeight="1">
      <c r="A8" s="29"/>
      <c r="B8" s="46" t="s">
        <v>1459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1</v>
      </c>
      <c r="B9" s="39" t="str">
        <f>VLOOKUP($A9,'PT ORGANISMOS'!$B$5:$H$1024,4,FALSE)</f>
        <v>ac.002</v>
      </c>
      <c r="C9" s="7" t="str">
        <f>VLOOKUP($A9,'PT ORGANISMOS'!$B$5:$H$1024,3,FALSE)</f>
        <v>Alambre de púas x 500 m.</v>
      </c>
      <c r="D9" s="8" t="str">
        <f>VLOOKUP($A9,'PT ORGANISMOS'!$B$5:$H$1024,7,FALSE)</f>
        <v>rollo</v>
      </c>
      <c r="E9" s="12">
        <v>8.199999999999999E-3</v>
      </c>
      <c r="F9" s="22">
        <f>VLOOKUP($B9,IN_05_17!$B:$E,4,)</f>
        <v>1438.5634262868248</v>
      </c>
      <c r="G9" s="13">
        <f>F9*E9</f>
        <v>11.796220095551961</v>
      </c>
      <c r="H9" s="8"/>
    </row>
    <row r="10" spans="1:9" s="2" customFormat="1" ht="13.5" customHeight="1">
      <c r="A10" s="27">
        <v>216</v>
      </c>
      <c r="B10" s="39" t="str">
        <f>VLOOKUP($A10,'PT ORGANISMOS'!$B$5:$H$1024,4,FALSE)</f>
        <v>pi.019</v>
      </c>
      <c r="C10" s="7" t="str">
        <f>VLOOKUP($A10,'PT ORGANISMOS'!$B$5:$H$1024,3,FALSE)</f>
        <v>Pintura asfáltica secado rapido</v>
      </c>
      <c r="D10" s="8" t="str">
        <f>VLOOKUP($A10,'PT ORGANISMOS'!$B$5:$H$1024,7,FALSE)</f>
        <v>l</v>
      </c>
      <c r="E10" s="12">
        <v>7.0000000000000007E-2</v>
      </c>
      <c r="F10" s="22">
        <f>VLOOKUP($B10,IN_05_17!$B:$E,4,)</f>
        <v>45.216435358940011</v>
      </c>
      <c r="G10" s="13">
        <f>F10*E10</f>
        <v>3.1651504751258011</v>
      </c>
      <c r="H10" s="8"/>
    </row>
    <row r="11" spans="1:9" s="2" customFormat="1" ht="13.5" customHeight="1">
      <c r="A11" s="27">
        <v>187</v>
      </c>
      <c r="B11" s="39" t="str">
        <f>VLOOKUP($A11,'PT ORGANISMOS'!$B$5:$H$1024,4,FALSE)</f>
        <v>ma.006</v>
      </c>
      <c r="C11" s="7" t="str">
        <f>VLOOKUP($A11,'PT ORGANISMOS'!$B$5:$H$1024,3,FALSE)</f>
        <v>Madera 1ra. pino nacional s/cepillar</v>
      </c>
      <c r="D11" s="8" t="str">
        <f>VLOOKUP($A11,'PT ORGANISMOS'!$B$5:$H$1024,7,FALSE)</f>
        <v>m2</v>
      </c>
      <c r="E11" s="32">
        <v>8.2199999999999995E-2</v>
      </c>
      <c r="F11" s="22">
        <f>VLOOKUP($B11,IN_05_17!$B:$E,4,)</f>
        <v>195.54573022427849</v>
      </c>
      <c r="G11" s="13">
        <f>F11*E11</f>
        <v>16.073859024435691</v>
      </c>
      <c r="H11" s="8"/>
    </row>
    <row r="12" spans="1:9" s="2" customFormat="1" ht="13.5" customHeight="1">
      <c r="A12" s="27"/>
      <c r="B12" s="35" t="s">
        <v>1460</v>
      </c>
      <c r="C12" s="7"/>
      <c r="D12" s="8"/>
      <c r="E12" s="12"/>
      <c r="F12" s="22"/>
      <c r="G12" s="13"/>
      <c r="H12" s="8"/>
    </row>
    <row r="13" spans="1:9" s="2" customFormat="1" ht="13.5" customHeight="1">
      <c r="A13" s="30">
        <v>202</v>
      </c>
      <c r="B13" s="40" t="str">
        <f>VLOOKUP($A13,'PT ORGANISMOS'!$B$5:$H$1024,4,FALSE)</f>
        <v>mo.006</v>
      </c>
      <c r="C13" s="14" t="str">
        <f>VLOOKUP($A13,'PT ORGANISMOS'!$B$5:$H$1024,3,FALSE)</f>
        <v>Cuadrilla tipo UOCRA</v>
      </c>
      <c r="D13" s="15" t="str">
        <f>VLOOKUP($A13,'PT ORGANISMOS'!$B$5:$H$1024,7,FALSE)</f>
        <v>h</v>
      </c>
      <c r="E13" s="16">
        <v>0.3</v>
      </c>
      <c r="F13" s="24">
        <f>VLOOKUP($B13,IN_05_17!$B:$E,4,)</f>
        <v>125.92885000000004</v>
      </c>
      <c r="G13" s="17">
        <f>F13*E13</f>
        <v>37.778655000000008</v>
      </c>
      <c r="H13" s="15"/>
    </row>
    <row r="16" spans="1:9" s="2" customFormat="1" ht="15.75">
      <c r="A16" s="50" t="s">
        <v>1659</v>
      </c>
      <c r="B16" s="42" t="s">
        <v>1671</v>
      </c>
      <c r="C16" s="11"/>
      <c r="D16" s="45" t="s">
        <v>1470</v>
      </c>
      <c r="E16" s="43" t="str">
        <f>A16</f>
        <v>0.99.02.F</v>
      </c>
      <c r="F16" s="45" t="s">
        <v>1477</v>
      </c>
      <c r="G16" s="44">
        <f>SUM(G18:G23)</f>
        <v>658.83391603198038</v>
      </c>
      <c r="H16" s="8" t="s">
        <v>2</v>
      </c>
    </row>
    <row r="17" spans="1:8" s="2" customFormat="1" ht="15">
      <c r="A17" s="28"/>
      <c r="B17" s="34" t="s">
        <v>1466</v>
      </c>
      <c r="C17" s="18"/>
      <c r="D17" s="19" t="s">
        <v>1471</v>
      </c>
      <c r="E17" s="19" t="s">
        <v>1467</v>
      </c>
      <c r="F17" s="20" t="s">
        <v>1468</v>
      </c>
      <c r="G17" s="20" t="s">
        <v>1469</v>
      </c>
      <c r="H17" s="18"/>
    </row>
    <row r="18" spans="1:8" s="2" customFormat="1" ht="13.5" customHeight="1">
      <c r="A18" s="29"/>
      <c r="B18" s="46" t="s">
        <v>1459</v>
      </c>
      <c r="C18" s="25"/>
      <c r="D18" s="41"/>
      <c r="E18" s="47"/>
      <c r="F18" s="48"/>
      <c r="G18" s="49"/>
      <c r="H18" s="41"/>
    </row>
    <row r="19" spans="1:8" s="2" customFormat="1" ht="13.5" customHeight="1">
      <c r="A19" s="27">
        <v>181</v>
      </c>
      <c r="B19" s="39" t="str">
        <f>VLOOKUP($A19,'PT ORGANISMOS'!$B$5:$H$1024,4,FALSE)</f>
        <v>li.006</v>
      </c>
      <c r="C19" s="7" t="str">
        <f>VLOOKUP($A19,'PT ORGANISMOS'!$B$5:$H$1024,3,FALSE)</f>
        <v>Cemento Portland</v>
      </c>
      <c r="D19" s="8" t="str">
        <f>VLOOKUP($A19,'PT ORGANISMOS'!$B$5:$H$1024,7,FALSE)</f>
        <v>kg</v>
      </c>
      <c r="E19" s="12">
        <v>46.800000000000004</v>
      </c>
      <c r="F19" s="22">
        <f>VLOOKUP($B19,IN_05_17!$B:$E,4,)</f>
        <v>5.7139735354607444</v>
      </c>
      <c r="G19" s="13">
        <f>F19*E19</f>
        <v>267.41396145956287</v>
      </c>
      <c r="H19" s="8"/>
    </row>
    <row r="20" spans="1:8" s="2" customFormat="1" ht="13.5" customHeight="1">
      <c r="A20" s="27">
        <v>2</v>
      </c>
      <c r="B20" s="39" t="str">
        <f>VLOOKUP($A20,'PT ORGANISMOS'!$B$5:$H$1024,4,FALSE)</f>
        <v>ac.015</v>
      </c>
      <c r="C20" s="7" t="str">
        <f>VLOOKUP($A20,'PT ORGANISMOS'!$B$5:$H$1024,3,FALSE)</f>
        <v>Hierro mejorado de 10 mm.</v>
      </c>
      <c r="D20" s="8" t="str">
        <f>VLOOKUP($A20,'PT ORGANISMOS'!$B$5:$H$1024,7,FALSE)</f>
        <v>kg</v>
      </c>
      <c r="E20" s="12">
        <v>0.4</v>
      </c>
      <c r="F20" s="22">
        <f>VLOOKUP($B20,IN_05_17!$B:$E,4,)</f>
        <v>21.921920795949536</v>
      </c>
      <c r="G20" s="13">
        <f>F20*E20</f>
        <v>8.7687683183798146</v>
      </c>
      <c r="H20" s="8"/>
    </row>
    <row r="21" spans="1:8" s="2" customFormat="1" ht="13.5" customHeight="1">
      <c r="A21" s="27">
        <v>34</v>
      </c>
      <c r="B21" s="39" t="str">
        <f>VLOOKUP($A21,'PT ORGANISMOS'!$B$5:$H$1024,4,FALSE)</f>
        <v>ar.004</v>
      </c>
      <c r="C21" s="7" t="str">
        <f>VLOOKUP($A21,'PT ORGANISMOS'!$B$5:$H$1024,3,FALSE)</f>
        <v>Ripiosa</v>
      </c>
      <c r="D21" s="8" t="str">
        <f>VLOOKUP($A21,'PT ORGANISMOS'!$B$5:$H$1024,7,FALSE)</f>
        <v>m3</v>
      </c>
      <c r="E21" s="32">
        <v>9.3600000000000003E-2</v>
      </c>
      <c r="F21" s="22">
        <f>VLOOKUP($B21,IN_05_17!$B:$E,4,)</f>
        <v>321.05134886792291</v>
      </c>
      <c r="G21" s="13">
        <f>F21*E21</f>
        <v>30.050406254037586</v>
      </c>
      <c r="H21" s="8"/>
    </row>
    <row r="22" spans="1:8" s="2" customFormat="1" ht="13.5" customHeight="1">
      <c r="A22" s="27"/>
      <c r="B22" s="35" t="s">
        <v>1460</v>
      </c>
      <c r="C22" s="7"/>
      <c r="D22" s="8"/>
      <c r="E22" s="12"/>
      <c r="F22" s="22"/>
      <c r="G22" s="13"/>
      <c r="H22" s="8"/>
    </row>
    <row r="23" spans="1:8" s="2" customFormat="1" ht="13.5" customHeight="1">
      <c r="A23" s="30">
        <v>202</v>
      </c>
      <c r="B23" s="40" t="str">
        <f>VLOOKUP($A23,'PT ORGANISMOS'!$B$5:$H$1024,4,FALSE)</f>
        <v>mo.006</v>
      </c>
      <c r="C23" s="14" t="str">
        <f>VLOOKUP($A23,'PT ORGANISMOS'!$B$5:$H$1024,3,FALSE)</f>
        <v>Cuadrilla tipo UOCRA</v>
      </c>
      <c r="D23" s="15" t="str">
        <f>VLOOKUP($A23,'PT ORGANISMOS'!$B$5:$H$1024,7,FALSE)</f>
        <v>h</v>
      </c>
      <c r="E23" s="16">
        <v>2.8</v>
      </c>
      <c r="F23" s="24">
        <f>VLOOKUP($B23,IN_05_17!$B:$E,4,)</f>
        <v>125.92885000000004</v>
      </c>
      <c r="G23" s="17">
        <f>F23*E23</f>
        <v>352.6007800000001</v>
      </c>
      <c r="H23" s="15"/>
    </row>
    <row r="26" spans="1:8" s="2" customFormat="1" ht="15.75">
      <c r="A26" s="50" t="s">
        <v>1660</v>
      </c>
      <c r="B26" s="42" t="s">
        <v>1672</v>
      </c>
      <c r="C26" s="11"/>
      <c r="D26" s="45" t="s">
        <v>1470</v>
      </c>
      <c r="E26" s="43" t="str">
        <f>A26</f>
        <v>0.99.03.F</v>
      </c>
      <c r="F26" s="45" t="s">
        <v>1477</v>
      </c>
      <c r="G26" s="44">
        <f>SUM(G28:G42)</f>
        <v>857.00332368146542</v>
      </c>
      <c r="H26" s="8" t="s">
        <v>4</v>
      </c>
    </row>
    <row r="27" spans="1:8" s="2" customFormat="1" ht="15">
      <c r="A27" s="28"/>
      <c r="B27" s="34" t="s">
        <v>1466</v>
      </c>
      <c r="C27" s="18"/>
      <c r="D27" s="19" t="s">
        <v>1471</v>
      </c>
      <c r="E27" s="19" t="s">
        <v>1467</v>
      </c>
      <c r="F27" s="20" t="s">
        <v>1468</v>
      </c>
      <c r="G27" s="20" t="s">
        <v>1469</v>
      </c>
      <c r="H27" s="18"/>
    </row>
    <row r="28" spans="1:8" s="2" customFormat="1" ht="13.5" customHeight="1">
      <c r="A28" s="29"/>
      <c r="B28" s="46" t="s">
        <v>1459</v>
      </c>
      <c r="C28" s="25"/>
      <c r="D28" s="41"/>
      <c r="E28" s="47"/>
      <c r="F28" s="48"/>
      <c r="G28" s="49"/>
      <c r="H28" s="41"/>
    </row>
    <row r="29" spans="1:8" s="2" customFormat="1" ht="13.5" customHeight="1">
      <c r="A29" s="27">
        <v>181</v>
      </c>
      <c r="B29" s="39" t="str">
        <f>VLOOKUP($A29,'PT ORGANISMOS'!$B$5:$H$1024,4,FALSE)</f>
        <v>li.006</v>
      </c>
      <c r="C29" s="7" t="str">
        <f>VLOOKUP($A29,'PT ORGANISMOS'!$B$5:$H$1024,3,FALSE)</f>
        <v>Cemento Portland</v>
      </c>
      <c r="D29" s="8" t="str">
        <f>VLOOKUP($A29,'PT ORGANISMOS'!$B$5:$H$1024,7,FALSE)</f>
        <v>kg</v>
      </c>
      <c r="E29" s="12">
        <v>36.67</v>
      </c>
      <c r="F29" s="22">
        <f>VLOOKUP($B29,IN_05_17!$B:$E,4,)</f>
        <v>5.7139735354607444</v>
      </c>
      <c r="G29" s="13">
        <f t="shared" ref="G29:G38" si="0">F29*E29</f>
        <v>209.5314095453455</v>
      </c>
      <c r="H29" s="8"/>
    </row>
    <row r="30" spans="1:8" s="2" customFormat="1" ht="13.5" customHeight="1">
      <c r="A30" s="27">
        <v>33</v>
      </c>
      <c r="B30" s="39" t="str">
        <f>VLOOKUP($A30,'PT ORGANISMOS'!$B$5:$H$1024,4,FALSE)</f>
        <v>ar.003</v>
      </c>
      <c r="C30" s="7" t="str">
        <f>VLOOKUP($A30,'PT ORGANISMOS'!$B$5:$H$1024,3,FALSE)</f>
        <v>Ripio zarandeado 1/3</v>
      </c>
      <c r="D30" s="8" t="str">
        <f>VLOOKUP($A30,'PT ORGANISMOS'!$B$5:$H$1024,7,FALSE)</f>
        <v>m3</v>
      </c>
      <c r="E30" s="32">
        <v>0.10299999999999999</v>
      </c>
      <c r="F30" s="22">
        <f>VLOOKUP($B30,IN_05_17!$B:$E,4,)</f>
        <v>321.58116026049601</v>
      </c>
      <c r="G30" s="13">
        <f t="shared" si="0"/>
        <v>33.122859506831084</v>
      </c>
      <c r="H30" s="8"/>
    </row>
    <row r="31" spans="1:8" s="2" customFormat="1" ht="13.5" customHeight="1">
      <c r="A31" s="27">
        <v>31</v>
      </c>
      <c r="B31" s="39" t="str">
        <f>VLOOKUP($A31,'PT ORGANISMOS'!$B$5:$H$1024,4,FALSE)</f>
        <v>ar.001</v>
      </c>
      <c r="C31" s="7" t="str">
        <f>VLOOKUP($A31,'PT ORGANISMOS'!$B$5:$H$1024,3,FALSE)</f>
        <v>Arena Gruesa</v>
      </c>
      <c r="D31" s="8" t="str">
        <f>VLOOKUP($A31,'PT ORGANISMOS'!$B$5:$H$1024,7,FALSE)</f>
        <v>m3</v>
      </c>
      <c r="E31" s="32">
        <v>8.7999999999999995E-2</v>
      </c>
      <c r="F31" s="22">
        <f>VLOOKUP($B31,IN_05_17!$B:$E,4,)</f>
        <v>310.40665205320892</v>
      </c>
      <c r="G31" s="13">
        <f t="shared" si="0"/>
        <v>27.315785380682382</v>
      </c>
      <c r="H31" s="8"/>
    </row>
    <row r="32" spans="1:8" s="2" customFormat="1" ht="13.5" customHeight="1">
      <c r="A32" s="27">
        <v>9</v>
      </c>
      <c r="B32" s="39" t="str">
        <f>VLOOKUP($A32,'PT ORGANISMOS'!$B$5:$H$1024,4,FALSE)</f>
        <v>ac.060</v>
      </c>
      <c r="C32" s="7" t="str">
        <f>VLOOKUP($A32,'PT ORGANISMOS'!$B$5:$H$1024,3,FALSE)</f>
        <v>Alambre romboidal 150x50x14</v>
      </c>
      <c r="D32" s="8" t="str">
        <f>VLOOKUP($A32,'PT ORGANISMOS'!$B$5:$H$1024,7,FALSE)</f>
        <v>m</v>
      </c>
      <c r="E32" s="12">
        <v>1</v>
      </c>
      <c r="F32" s="22">
        <f>VLOOKUP($B32,IN_05_17!$B:$E,4,)</f>
        <v>84.606966222137729</v>
      </c>
      <c r="G32" s="13">
        <f t="shared" si="0"/>
        <v>84.606966222137729</v>
      </c>
      <c r="H32" s="8"/>
    </row>
    <row r="33" spans="1:8" s="2" customFormat="1" ht="13.5" customHeight="1">
      <c r="A33" s="27">
        <v>11</v>
      </c>
      <c r="B33" s="39" t="str">
        <f>VLOOKUP($A33,'PT ORGANISMOS'!$B$5:$H$1024,4,FALSE)</f>
        <v>ac.070</v>
      </c>
      <c r="C33" s="7" t="str">
        <f>VLOOKUP($A33,'PT ORGANISMOS'!$B$5:$H$1024,3,FALSE)</f>
        <v>Alambre galvaniz. 16/14</v>
      </c>
      <c r="D33" s="8" t="str">
        <f>VLOOKUP($A33,'PT ORGANISMOS'!$B$5:$H$1024,7,FALSE)</f>
        <v>m</v>
      </c>
      <c r="E33" s="12">
        <v>2</v>
      </c>
      <c r="F33" s="22">
        <f>VLOOKUP($B33,IN_05_17!$B:$E,4,)</f>
        <v>1.9169741393819508</v>
      </c>
      <c r="G33" s="13">
        <f t="shared" si="0"/>
        <v>3.8339482787639017</v>
      </c>
      <c r="H33" s="8"/>
    </row>
    <row r="34" spans="1:8" s="2" customFormat="1" ht="13.5" customHeight="1">
      <c r="A34" s="27">
        <v>1</v>
      </c>
      <c r="B34" s="39" t="str">
        <f>VLOOKUP($A34,'PT ORGANISMOS'!$B$5:$H$1024,4,FALSE)</f>
        <v>ac.002</v>
      </c>
      <c r="C34" s="7" t="str">
        <f>VLOOKUP($A34,'PT ORGANISMOS'!$B$5:$H$1024,3,FALSE)</f>
        <v>Alambre de púas x 500 m.</v>
      </c>
      <c r="D34" s="8" t="str">
        <f>VLOOKUP($A34,'PT ORGANISMOS'!$B$5:$H$1024,7,FALSE)</f>
        <v>rollo</v>
      </c>
      <c r="E34" s="32">
        <v>6.0000000000000001E-3</v>
      </c>
      <c r="F34" s="22">
        <f>VLOOKUP($B34,IN_05_17!$B:$E,4,)</f>
        <v>1438.5634262868248</v>
      </c>
      <c r="G34" s="13">
        <f t="shared" si="0"/>
        <v>8.6313805577209486</v>
      </c>
      <c r="H34" s="8"/>
    </row>
    <row r="35" spans="1:8" s="2" customFormat="1" ht="13.5" customHeight="1">
      <c r="A35" s="27">
        <v>14</v>
      </c>
      <c r="B35" s="39" t="str">
        <f>VLOOKUP($A35,'PT ORGANISMOS'!$B$5:$H$1024,4,FALSE)</f>
        <v>ac.090</v>
      </c>
      <c r="C35" s="7" t="str">
        <f>VLOOKUP($A35,'PT ORGANISMOS'!$B$5:$H$1024,3,FALSE)</f>
        <v>Gancho p/alambre tejido 3/8"x200 mm</v>
      </c>
      <c r="D35" s="8" t="str">
        <f>VLOOKUP($A35,'PT ORGANISMOS'!$B$5:$H$1024,7,FALSE)</f>
        <v>u</v>
      </c>
      <c r="E35" s="12">
        <v>1</v>
      </c>
      <c r="F35" s="22">
        <f>VLOOKUP($B35,IN_05_17!$B:$E,4,)</f>
        <v>13.722107780865043</v>
      </c>
      <c r="G35" s="13">
        <f t="shared" si="0"/>
        <v>13.722107780865043</v>
      </c>
      <c r="H35" s="8"/>
    </row>
    <row r="36" spans="1:8" s="2" customFormat="1" ht="13.5" customHeight="1">
      <c r="A36" s="27">
        <v>13</v>
      </c>
      <c r="B36" s="39" t="str">
        <f>VLOOKUP($A36,'PT ORGANISMOS'!$B$5:$H$1024,4,FALSE)</f>
        <v>ac.080</v>
      </c>
      <c r="C36" s="7" t="str">
        <f>VLOOKUP($A36,'PT ORGANISMOS'!$B$5:$H$1024,3,FALSE)</f>
        <v>Planchuela 1/2"x1/8"</v>
      </c>
      <c r="D36" s="8" t="str">
        <f>VLOOKUP($A36,'PT ORGANISMOS'!$B$5:$H$1024,7,FALSE)</f>
        <v>m</v>
      </c>
      <c r="E36" s="12">
        <v>1</v>
      </c>
      <c r="F36" s="22">
        <f>VLOOKUP($B36,IN_05_17!$B:$E,4,)</f>
        <v>8.7004417126156799</v>
      </c>
      <c r="G36" s="13">
        <f t="shared" si="0"/>
        <v>8.7004417126156799</v>
      </c>
      <c r="H36" s="8"/>
    </row>
    <row r="37" spans="1:8" s="2" customFormat="1" ht="13.5" customHeight="1">
      <c r="A37" s="27">
        <v>226</v>
      </c>
      <c r="B37" s="39" t="str">
        <f>VLOOKUP($A37,'PT ORGANISMOS'!$B$5:$H$1024,4,FALSE)</f>
        <v>pre.030</v>
      </c>
      <c r="C37" s="7" t="str">
        <f>VLOOKUP($A37,'PT ORGANISMOS'!$B$5:$H$1024,3,FALSE)</f>
        <v>Poste esquinero x 3,05 m</v>
      </c>
      <c r="D37" s="8" t="str">
        <f>VLOOKUP($A37,'PT ORGANISMOS'!$B$5:$H$1024,7,FALSE)</f>
        <v>u</v>
      </c>
      <c r="E37" s="32">
        <v>1.2999999999999999E-2</v>
      </c>
      <c r="F37" s="22">
        <f>VLOOKUP($B37,IN_05_17!$B:$E,4,)</f>
        <v>540.73801344397441</v>
      </c>
      <c r="G37" s="13">
        <f t="shared" si="0"/>
        <v>7.0295941747716668</v>
      </c>
      <c r="H37" s="8"/>
    </row>
    <row r="38" spans="1:8" s="2" customFormat="1" ht="13.5" customHeight="1">
      <c r="A38" s="27">
        <v>225</v>
      </c>
      <c r="B38" s="39" t="str">
        <f>VLOOKUP($A38,'PT ORGANISMOS'!$B$5:$H$1024,4,FALSE)</f>
        <v>pre.010</v>
      </c>
      <c r="C38" s="7" t="str">
        <f>VLOOKUP($A38,'PT ORGANISMOS'!$B$5:$H$1024,3,FALSE)</f>
        <v>Poste intermedio x 3,05 m</v>
      </c>
      <c r="D38" s="8" t="str">
        <f>VLOOKUP($A38,'PT ORGANISMOS'!$B$5:$H$1024,7,FALSE)</f>
        <v>u</v>
      </c>
      <c r="E38" s="12">
        <v>0.33</v>
      </c>
      <c r="F38" s="22">
        <f>VLOOKUP($B38,IN_05_17!$B:$E,4,)</f>
        <v>320.32781765929104</v>
      </c>
      <c r="G38" s="13">
        <f t="shared" si="0"/>
        <v>105.70817982756606</v>
      </c>
      <c r="H38" s="8"/>
    </row>
    <row r="39" spans="1:8" s="2" customFormat="1" ht="13.5" customHeight="1">
      <c r="A39" s="27"/>
      <c r="B39" s="35" t="s">
        <v>1460</v>
      </c>
      <c r="C39" s="7"/>
      <c r="D39" s="8"/>
      <c r="E39" s="12"/>
      <c r="F39" s="79"/>
      <c r="G39" s="13"/>
      <c r="H39" s="8"/>
    </row>
    <row r="40" spans="1:8" s="2" customFormat="1" ht="13.5" customHeight="1">
      <c r="A40" s="27">
        <v>202</v>
      </c>
      <c r="B40" s="39" t="str">
        <f>VLOOKUP($A40,'PT ORGANISMOS'!$B$5:$H$1024,4,FALSE)</f>
        <v>mo.006</v>
      </c>
      <c r="C40" s="7" t="str">
        <f>VLOOKUP($A40,'PT ORGANISMOS'!$B$5:$H$1024,3,FALSE)</f>
        <v>Cuadrilla tipo UOCRA</v>
      </c>
      <c r="D40" s="8" t="str">
        <f>VLOOKUP($A40,'PT ORGANISMOS'!$B$5:$H$1024,7,FALSE)</f>
        <v>h</v>
      </c>
      <c r="E40" s="12">
        <v>2.7</v>
      </c>
      <c r="F40" s="22">
        <f>VLOOKUP($B40,IN_05_17!$B:$E,4,)</f>
        <v>125.92885000000004</v>
      </c>
      <c r="G40" s="13">
        <f>F40*E40</f>
        <v>340.00789500000013</v>
      </c>
      <c r="H40" s="8"/>
    </row>
    <row r="41" spans="1:8" s="2" customFormat="1" ht="13.5" customHeight="1">
      <c r="A41" s="27"/>
      <c r="B41" s="35" t="s">
        <v>1461</v>
      </c>
      <c r="C41" s="7"/>
      <c r="D41" s="8"/>
      <c r="E41" s="12"/>
      <c r="F41" s="71"/>
      <c r="G41" s="13"/>
      <c r="H41" s="8"/>
    </row>
    <row r="42" spans="1:8" s="2" customFormat="1" ht="13.5" customHeight="1">
      <c r="A42" s="30">
        <v>83</v>
      </c>
      <c r="B42" s="40" t="str">
        <f>VLOOKUP($A42,'PT ORGANISMOS'!$B$5:$H$1024,4,FALSE)</f>
        <v>eq.020</v>
      </c>
      <c r="C42" s="14" t="str">
        <f>VLOOKUP($A42,'PT ORGANISMOS'!$B$5:$H$1024,3,FALSE)</f>
        <v>Mixer hormigón 5 m3</v>
      </c>
      <c r="D42" s="15" t="str">
        <f>VLOOKUP($A42,'PT ORGANISMOS'!$B$5:$H$1024,7,FALSE)</f>
        <v>h</v>
      </c>
      <c r="E42" s="16">
        <v>0.01</v>
      </c>
      <c r="F42" s="24">
        <f>VLOOKUP($B42,IN_05_17!$B:$E,4,)</f>
        <v>1479.2755694165371</v>
      </c>
      <c r="G42" s="17">
        <f>F42*E42</f>
        <v>14.792755694165372</v>
      </c>
      <c r="H42" s="15"/>
    </row>
    <row r="45" spans="1:8" s="2" customFormat="1" ht="15.75">
      <c r="A45" s="50" t="s">
        <v>1661</v>
      </c>
      <c r="B45" s="42" t="s">
        <v>1673</v>
      </c>
      <c r="C45" s="11"/>
      <c r="D45" s="45" t="s">
        <v>1470</v>
      </c>
      <c r="E45" s="43" t="str">
        <f>A45</f>
        <v>0.99.04.F</v>
      </c>
      <c r="F45" s="45" t="s">
        <v>1477</v>
      </c>
      <c r="G45" s="44">
        <f>SUM(G47:G53)</f>
        <v>3583.2949469614514</v>
      </c>
      <c r="H45" s="8" t="s">
        <v>0</v>
      </c>
    </row>
    <row r="46" spans="1:8" s="2" customFormat="1" ht="15">
      <c r="A46" s="28"/>
      <c r="B46" s="34" t="s">
        <v>1466</v>
      </c>
      <c r="C46" s="18"/>
      <c r="D46" s="19" t="s">
        <v>1471</v>
      </c>
      <c r="E46" s="19" t="s">
        <v>1467</v>
      </c>
      <c r="F46" s="20" t="s">
        <v>1468</v>
      </c>
      <c r="G46" s="20" t="s">
        <v>1469</v>
      </c>
      <c r="H46" s="18"/>
    </row>
    <row r="47" spans="1:8" s="2" customFormat="1" ht="13.5" customHeight="1">
      <c r="A47" s="29"/>
      <c r="B47" s="46" t="s">
        <v>1459</v>
      </c>
      <c r="C47" s="25"/>
      <c r="D47" s="41"/>
      <c r="E47" s="47"/>
      <c r="F47" s="48"/>
      <c r="G47" s="49"/>
      <c r="H47" s="41"/>
    </row>
    <row r="48" spans="1:8" s="2" customFormat="1" ht="13.5" customHeight="1">
      <c r="A48" s="27">
        <v>301</v>
      </c>
      <c r="B48" s="39" t="str">
        <f>VLOOKUP($A48,'PT ORGANISMOS'!$B$5:$H$1024,4,FALSE)</f>
        <v>sa.015</v>
      </c>
      <c r="C48" s="7" t="str">
        <f>VLOOKUP($A48,'PT ORGANISMOS'!$B$5:$H$1024,3,FALSE)</f>
        <v>Bacha simple acero inox. 52 x 32x18</v>
      </c>
      <c r="D48" s="8" t="str">
        <f>VLOOKUP($A48,'PT ORGANISMOS'!$B$5:$H$1024,7,FALSE)</f>
        <v>u</v>
      </c>
      <c r="E48" s="12">
        <v>1</v>
      </c>
      <c r="F48" s="22">
        <f>VLOOKUP($B48,IN_05_17!$B:$E,4,)</f>
        <v>1034.3558617803333</v>
      </c>
      <c r="G48" s="13">
        <f>F48*E48</f>
        <v>1034.3558617803333</v>
      </c>
      <c r="H48" s="8"/>
    </row>
    <row r="49" spans="1:8" s="2" customFormat="1" ht="13.5" customHeight="1">
      <c r="A49" s="27">
        <v>602</v>
      </c>
      <c r="B49" s="39" t="str">
        <f>VLOOKUP($A49,'PT ORGANISMOS'!$B$5:$H$1024,4,FALSE)</f>
        <v>sa.291</v>
      </c>
      <c r="C49" s="7" t="str">
        <f>VLOOKUP($A49,'PT ORGANISMOS'!$B$5:$H$1024,3,FALSE)</f>
        <v>mesada granito reconst. 4 cm. esp.</v>
      </c>
      <c r="D49" s="8" t="str">
        <f>VLOOKUP($A49,'PT ORGANISMOS'!$B$5:$H$1024,7,FALSE)</f>
        <v>m2</v>
      </c>
      <c r="E49" s="12">
        <v>1.2</v>
      </c>
      <c r="F49" s="22">
        <f>VLOOKUP($B49,IN_05_17!$B:$E,4,)</f>
        <v>1581.5853895037137</v>
      </c>
      <c r="G49" s="13">
        <f>F49*E49</f>
        <v>1897.9024674044563</v>
      </c>
      <c r="H49" s="8"/>
    </row>
    <row r="50" spans="1:8" s="2" customFormat="1" ht="13.5" customHeight="1">
      <c r="A50" s="27"/>
      <c r="B50" s="35" t="s">
        <v>1460</v>
      </c>
      <c r="C50" s="7"/>
      <c r="D50" s="8"/>
      <c r="E50" s="12"/>
      <c r="F50" s="21"/>
      <c r="G50" s="13"/>
      <c r="H50" s="8"/>
    </row>
    <row r="51" spans="1:8" s="2" customFormat="1" ht="13.5" customHeight="1">
      <c r="A51" s="27">
        <v>202</v>
      </c>
      <c r="B51" s="39" t="str">
        <f>VLOOKUP($A51,'PT ORGANISMOS'!$B$5:$H$1024,4,FALSE)</f>
        <v>mo.006</v>
      </c>
      <c r="C51" s="7" t="str">
        <f>VLOOKUP($A51,'PT ORGANISMOS'!$B$5:$H$1024,3,FALSE)</f>
        <v>Cuadrilla tipo UOCRA</v>
      </c>
      <c r="D51" s="8" t="str">
        <f>VLOOKUP($A51,'PT ORGANISMOS'!$B$5:$H$1024,7,FALSE)</f>
        <v>h</v>
      </c>
      <c r="E51" s="12">
        <v>4.7</v>
      </c>
      <c r="F51" s="22">
        <f>VLOOKUP($B51,IN_05_17!$B:$E,4,)</f>
        <v>125.92885000000004</v>
      </c>
      <c r="G51" s="13">
        <f>F51*E51</f>
        <v>591.86559500000021</v>
      </c>
      <c r="H51" s="8"/>
    </row>
    <row r="52" spans="1:8" s="2" customFormat="1" ht="13.5" customHeight="1">
      <c r="A52" s="27"/>
      <c r="B52" s="35" t="s">
        <v>1461</v>
      </c>
      <c r="C52" s="7"/>
      <c r="D52" s="8"/>
      <c r="E52" s="12"/>
      <c r="F52" s="22"/>
      <c r="G52" s="13"/>
      <c r="H52" s="8"/>
    </row>
    <row r="53" spans="1:8" s="2" customFormat="1" ht="13.5" customHeight="1">
      <c r="A53" s="30">
        <v>83</v>
      </c>
      <c r="B53" s="40" t="str">
        <f>VLOOKUP($A53,'PT ORGANISMOS'!$B$5:$H$1024,4,FALSE)</f>
        <v>eq.020</v>
      </c>
      <c r="C53" s="14" t="str">
        <f>VLOOKUP($A53,'PT ORGANISMOS'!$B$5:$H$1024,3,FALSE)</f>
        <v>Mixer hormigón 5 m3</v>
      </c>
      <c r="D53" s="15" t="str">
        <f>VLOOKUP($A53,'PT ORGANISMOS'!$B$5:$H$1024,7,FALSE)</f>
        <v>h</v>
      </c>
      <c r="E53" s="16">
        <v>0.04</v>
      </c>
      <c r="F53" s="24">
        <f>VLOOKUP($B53,IN_05_17!$B:$E,4,)</f>
        <v>1479.2755694165371</v>
      </c>
      <c r="G53" s="17">
        <f>F53*E53</f>
        <v>59.171022776661488</v>
      </c>
      <c r="H53" s="15"/>
    </row>
    <row r="54" spans="1:8" s="2" customFormat="1" ht="15.75">
      <c r="A54" s="50" t="s">
        <v>1662</v>
      </c>
      <c r="B54" s="42" t="s">
        <v>1674</v>
      </c>
      <c r="C54" s="11"/>
      <c r="D54" s="45" t="s">
        <v>1470</v>
      </c>
      <c r="E54" s="43" t="str">
        <f>A54</f>
        <v>0.99.05.F</v>
      </c>
      <c r="F54" s="45" t="s">
        <v>1477</v>
      </c>
      <c r="G54" s="44">
        <f>SUM(G56:G60)</f>
        <v>303.53398892436769</v>
      </c>
      <c r="H54" s="8" t="s">
        <v>0</v>
      </c>
    </row>
    <row r="55" spans="1:8" s="2" customFormat="1" ht="15">
      <c r="A55" s="28"/>
      <c r="B55" s="34" t="s">
        <v>1466</v>
      </c>
      <c r="C55" s="18"/>
      <c r="D55" s="19" t="s">
        <v>1471</v>
      </c>
      <c r="E55" s="19" t="s">
        <v>1467</v>
      </c>
      <c r="F55" s="20" t="s">
        <v>1468</v>
      </c>
      <c r="G55" s="20" t="s">
        <v>1469</v>
      </c>
      <c r="H55" s="18"/>
    </row>
    <row r="56" spans="1:8" s="2" customFormat="1" ht="13.5" customHeight="1">
      <c r="A56" s="29"/>
      <c r="B56" s="46" t="s">
        <v>1459</v>
      </c>
      <c r="C56" s="25"/>
      <c r="D56" s="41"/>
      <c r="E56" s="47"/>
      <c r="F56" s="48"/>
      <c r="G56" s="49"/>
      <c r="H56" s="41"/>
    </row>
    <row r="57" spans="1:8" s="2" customFormat="1" ht="13.5" customHeight="1">
      <c r="A57" s="27">
        <v>159</v>
      </c>
      <c r="B57" s="39" t="str">
        <f>VLOOKUP($A57,'PT ORGANISMOS'!$B$5:$H$1024,4,FALSE)</f>
        <v>fo.020</v>
      </c>
      <c r="C57" s="7" t="str">
        <f>VLOOKUP($A57,'PT ORGANISMOS'!$B$5:$H$1024,3,FALSE)</f>
        <v>Mantillo</v>
      </c>
      <c r="D57" s="8" t="str">
        <f>VLOOKUP($A57,'PT ORGANISMOS'!$B$5:$H$1024,7,FALSE)</f>
        <v>bolsa</v>
      </c>
      <c r="E57" s="12">
        <v>0.5</v>
      </c>
      <c r="F57" s="22">
        <f>VLOOKUP($B57,IN_05_17!$B:$E,4,)</f>
        <v>51.637499999999989</v>
      </c>
      <c r="G57" s="13">
        <f>F57*E57</f>
        <v>25.818749999999994</v>
      </c>
      <c r="H57" s="8"/>
    </row>
    <row r="58" spans="1:8" s="2" customFormat="1" ht="13.5" customHeight="1">
      <c r="A58" s="27">
        <v>158</v>
      </c>
      <c r="B58" s="39" t="str">
        <f>VLOOKUP($A58,'PT ORGANISMOS'!$B$5:$H$1024,4,FALSE)</f>
        <v>fo.010</v>
      </c>
      <c r="C58" s="7" t="str">
        <f>VLOOKUP($A58,'PT ORGANISMOS'!$B$5:$H$1024,3,FALSE)</f>
        <v>Árboles para forestación - fresno</v>
      </c>
      <c r="D58" s="8" t="str">
        <f>VLOOKUP($A58,'PT ORGANISMOS'!$B$5:$H$1024,7,FALSE)</f>
        <v>u</v>
      </c>
      <c r="E58" s="12">
        <v>1</v>
      </c>
      <c r="F58" s="22">
        <f>VLOOKUP($B58,IN_05_17!$B:$E,4,)</f>
        <v>214.75081392436766</v>
      </c>
      <c r="G58" s="13">
        <f>F58*E58</f>
        <v>214.75081392436766</v>
      </c>
      <c r="H58" s="8"/>
    </row>
    <row r="59" spans="1:8" s="2" customFormat="1" ht="13.5" customHeight="1">
      <c r="A59" s="27"/>
      <c r="B59" s="35" t="s">
        <v>1460</v>
      </c>
      <c r="C59" s="7"/>
      <c r="D59" s="8"/>
      <c r="E59" s="12"/>
      <c r="F59" s="22"/>
      <c r="G59" s="13"/>
      <c r="H59" s="8"/>
    </row>
    <row r="60" spans="1:8" s="2" customFormat="1" ht="13.5" customHeight="1">
      <c r="A60" s="30">
        <v>202</v>
      </c>
      <c r="B60" s="40" t="str">
        <f>VLOOKUP($A60,'PT ORGANISMOS'!$B$5:$H$1024,4,FALSE)</f>
        <v>mo.006</v>
      </c>
      <c r="C60" s="14" t="str">
        <f>VLOOKUP($A60,'PT ORGANISMOS'!$B$5:$H$1024,3,FALSE)</f>
        <v>Cuadrilla tipo UOCRA</v>
      </c>
      <c r="D60" s="15" t="str">
        <f>VLOOKUP($A60,'PT ORGANISMOS'!$B$5:$H$1024,7,FALSE)</f>
        <v>h</v>
      </c>
      <c r="E60" s="16">
        <v>0.5</v>
      </c>
      <c r="F60" s="24">
        <f>VLOOKUP($B60,IN_05_17!$B:$E,4,)</f>
        <v>125.92885000000004</v>
      </c>
      <c r="G60" s="17">
        <f>F60*E60</f>
        <v>62.96442500000002</v>
      </c>
      <c r="H60" s="15"/>
    </row>
    <row r="63" spans="1:8" s="2" customFormat="1" ht="15.75">
      <c r="A63" s="50" t="s">
        <v>1663</v>
      </c>
      <c r="B63" s="42" t="s">
        <v>1675</v>
      </c>
      <c r="C63" s="11"/>
      <c r="D63" s="45" t="s">
        <v>1470</v>
      </c>
      <c r="E63" s="43" t="str">
        <f>A63</f>
        <v>0.99.06.F</v>
      </c>
      <c r="F63" s="45" t="s">
        <v>1477</v>
      </c>
      <c r="G63" s="44">
        <f>SUM(G65:G68)</f>
        <v>3472.5414861382355</v>
      </c>
      <c r="H63" s="8" t="s">
        <v>0</v>
      </c>
    </row>
    <row r="64" spans="1:8" s="2" customFormat="1" ht="15">
      <c r="A64" s="28"/>
      <c r="B64" s="34" t="s">
        <v>1466</v>
      </c>
      <c r="C64" s="18"/>
      <c r="D64" s="19" t="s">
        <v>1471</v>
      </c>
      <c r="E64" s="19" t="s">
        <v>1467</v>
      </c>
      <c r="F64" s="20" t="s">
        <v>1468</v>
      </c>
      <c r="G64" s="20" t="s">
        <v>1469</v>
      </c>
      <c r="H64" s="18"/>
    </row>
    <row r="65" spans="1:8" s="2" customFormat="1" ht="13.5" customHeight="1">
      <c r="A65" s="29"/>
      <c r="B65" s="46" t="s">
        <v>1459</v>
      </c>
      <c r="C65" s="25"/>
      <c r="D65" s="41"/>
      <c r="E65" s="47"/>
      <c r="F65" s="48"/>
      <c r="G65" s="49"/>
      <c r="H65" s="41"/>
    </row>
    <row r="66" spans="1:8" s="2" customFormat="1" ht="13.5" customHeight="1">
      <c r="A66" s="27">
        <v>53</v>
      </c>
      <c r="B66" s="39" t="str">
        <f>VLOOKUP($A66,'PT ORGANISMOS'!$B$5:$H$1024,4,FALSE)</f>
        <v>ch.011</v>
      </c>
      <c r="C66" s="7" t="str">
        <f>VLOOKUP($A66,'PT ORGANISMOS'!$B$5:$H$1024,3,FALSE)</f>
        <v>Caño estructural redondo 3" x 1,6 x 6mt.</v>
      </c>
      <c r="D66" s="8" t="str">
        <f>VLOOKUP($A66,'PT ORGANISMOS'!$B$5:$H$1024,7,FALSE)</f>
        <v>m</v>
      </c>
      <c r="E66" s="12">
        <v>34</v>
      </c>
      <c r="F66" s="22">
        <f>VLOOKUP($B66,IN_05_17!$B:$E,4,)</f>
        <v>83.614624592301041</v>
      </c>
      <c r="G66" s="13">
        <f>F66*E66</f>
        <v>2842.8972361382353</v>
      </c>
      <c r="H66" s="8"/>
    </row>
    <row r="67" spans="1:8" s="2" customFormat="1" ht="13.5" customHeight="1">
      <c r="A67" s="27"/>
      <c r="B67" s="35" t="s">
        <v>1460</v>
      </c>
      <c r="C67" s="7"/>
      <c r="D67" s="8"/>
      <c r="E67" s="12"/>
      <c r="F67" s="21"/>
      <c r="G67" s="13"/>
      <c r="H67" s="8"/>
    </row>
    <row r="68" spans="1:8" s="2" customFormat="1" ht="13.5" customHeight="1">
      <c r="A68" s="30">
        <v>202</v>
      </c>
      <c r="B68" s="40" t="str">
        <f>VLOOKUP($A68,'PT ORGANISMOS'!$B$5:$H$1024,4,FALSE)</f>
        <v>mo.006</v>
      </c>
      <c r="C68" s="14" t="str">
        <f>VLOOKUP($A68,'PT ORGANISMOS'!$B$5:$H$1024,3,FALSE)</f>
        <v>Cuadrilla tipo UOCRA</v>
      </c>
      <c r="D68" s="15" t="str">
        <f>VLOOKUP($A68,'PT ORGANISMOS'!$B$5:$H$1024,7,FALSE)</f>
        <v>h</v>
      </c>
      <c r="E68" s="16">
        <v>5</v>
      </c>
      <c r="F68" s="24">
        <f>VLOOKUP($B68,IN_05_17!$B:$E,4,)</f>
        <v>125.92885000000004</v>
      </c>
      <c r="G68" s="17">
        <f>F68*E68</f>
        <v>629.64425000000017</v>
      </c>
      <c r="H68" s="15"/>
    </row>
    <row r="71" spans="1:8" s="2" customFormat="1" ht="15.75">
      <c r="A71" s="50" t="s">
        <v>1664</v>
      </c>
      <c r="B71" s="42" t="s">
        <v>1676</v>
      </c>
      <c r="C71" s="11"/>
      <c r="D71" s="45" t="s">
        <v>1470</v>
      </c>
      <c r="E71" s="43" t="str">
        <f>A71</f>
        <v>0.99.07.F</v>
      </c>
      <c r="F71" s="45" t="s">
        <v>1477</v>
      </c>
      <c r="G71" s="44">
        <f>SUM(G73:G76)</f>
        <v>18.289463937621107</v>
      </c>
      <c r="H71" s="8" t="s">
        <v>3</v>
      </c>
    </row>
    <row r="72" spans="1:8" s="2" customFormat="1" ht="15">
      <c r="A72" s="28"/>
      <c r="B72" s="34" t="s">
        <v>1466</v>
      </c>
      <c r="C72" s="18"/>
      <c r="D72" s="19" t="s">
        <v>1471</v>
      </c>
      <c r="E72" s="19" t="s">
        <v>1467</v>
      </c>
      <c r="F72" s="20" t="s">
        <v>1468</v>
      </c>
      <c r="G72" s="20" t="s">
        <v>1469</v>
      </c>
      <c r="H72" s="18"/>
    </row>
    <row r="73" spans="1:8" s="2" customFormat="1" ht="13.5" customHeight="1">
      <c r="A73" s="27"/>
      <c r="B73" s="35" t="s">
        <v>1460</v>
      </c>
      <c r="C73" s="7"/>
      <c r="D73" s="8"/>
      <c r="E73" s="12"/>
      <c r="F73" s="21"/>
      <c r="G73" s="13"/>
      <c r="H73" s="8"/>
    </row>
    <row r="74" spans="1:8" s="2" customFormat="1" ht="13.5" customHeight="1">
      <c r="A74" s="27">
        <v>202</v>
      </c>
      <c r="B74" s="39" t="str">
        <f>VLOOKUP($A74,'PT ORGANISMOS'!$B$5:$H$1024,4,FALSE)</f>
        <v>mo.006</v>
      </c>
      <c r="C74" s="7" t="str">
        <f>VLOOKUP($A74,'PT ORGANISMOS'!$B$5:$H$1024,3,FALSE)</f>
        <v>Cuadrilla tipo UOCRA</v>
      </c>
      <c r="D74" s="8" t="str">
        <f>VLOOKUP($A74,'PT ORGANISMOS'!$B$5:$H$1024,7,FALSE)</f>
        <v>h</v>
      </c>
      <c r="E74" s="32">
        <v>6.4000000000000001E-2</v>
      </c>
      <c r="F74" s="22">
        <f>VLOOKUP($B74,IN_05_17!$B:$E,4,)</f>
        <v>125.92885000000004</v>
      </c>
      <c r="G74" s="13">
        <f>F74*E74</f>
        <v>8.0594464000000023</v>
      </c>
      <c r="H74" s="8"/>
    </row>
    <row r="75" spans="1:8" s="2" customFormat="1" ht="13.5" customHeight="1">
      <c r="A75" s="27"/>
      <c r="B75" s="35" t="s">
        <v>1461</v>
      </c>
      <c r="C75" s="7"/>
      <c r="D75" s="8"/>
      <c r="E75" s="12"/>
      <c r="F75" s="22"/>
      <c r="G75" s="13"/>
      <c r="H75" s="8"/>
    </row>
    <row r="76" spans="1:8" s="2" customFormat="1" ht="13.5" customHeight="1">
      <c r="A76" s="30">
        <v>75</v>
      </c>
      <c r="B76" s="40" t="str">
        <f>VLOOKUP($A76,'PT ORGANISMOS'!$B$5:$H$1024,4,FALSE)</f>
        <v>eq.012</v>
      </c>
      <c r="C76" s="14" t="str">
        <f>VLOOKUP($A76,'PT ORGANISMOS'!$B$5:$H$1024,3,FALSE)</f>
        <v>Camión volcador 140 H.P.</v>
      </c>
      <c r="D76" s="15" t="str">
        <f>VLOOKUP($A76,'PT ORGANISMOS'!$B$5:$H$1024,7,FALSE)</f>
        <v>h</v>
      </c>
      <c r="E76" s="16">
        <v>0.01</v>
      </c>
      <c r="F76" s="24">
        <f>VLOOKUP($B76,IN_05_17!$B:$E,4,)</f>
        <v>1023.0017537621103</v>
      </c>
      <c r="G76" s="17">
        <f>F76*E76</f>
        <v>10.230017537621103</v>
      </c>
      <c r="H76" s="15"/>
    </row>
    <row r="79" spans="1:8" s="2" customFormat="1" ht="15.75">
      <c r="A79" s="50" t="s">
        <v>1665</v>
      </c>
      <c r="B79" s="42" t="s">
        <v>1677</v>
      </c>
      <c r="C79" s="11"/>
      <c r="D79" s="45" t="s">
        <v>1470</v>
      </c>
      <c r="E79" s="43" t="str">
        <f>A79</f>
        <v>0.99.08.F</v>
      </c>
      <c r="F79" s="45" t="s">
        <v>1477</v>
      </c>
      <c r="G79" s="44">
        <f>SUM(G81:G85)</f>
        <v>13969.111145705107</v>
      </c>
      <c r="H79" s="8" t="s">
        <v>2</v>
      </c>
    </row>
    <row r="80" spans="1:8" s="2" customFormat="1" ht="15">
      <c r="A80" s="28"/>
      <c r="B80" s="34" t="s">
        <v>1466</v>
      </c>
      <c r="C80" s="18"/>
      <c r="D80" s="19" t="s">
        <v>1471</v>
      </c>
      <c r="E80" s="19" t="s">
        <v>1467</v>
      </c>
      <c r="F80" s="20" t="s">
        <v>1468</v>
      </c>
      <c r="G80" s="20" t="s">
        <v>1469</v>
      </c>
      <c r="H80" s="18"/>
    </row>
    <row r="81" spans="1:8" s="2" customFormat="1" ht="13.5" customHeight="1">
      <c r="A81" s="29"/>
      <c r="B81" s="46" t="s">
        <v>1459</v>
      </c>
      <c r="C81" s="25"/>
      <c r="D81" s="41"/>
      <c r="E81" s="47"/>
      <c r="F81" s="48"/>
      <c r="G81" s="49"/>
      <c r="H81" s="41"/>
    </row>
    <row r="82" spans="1:8" s="2" customFormat="1" ht="13.5" customHeight="1">
      <c r="A82" s="27">
        <v>154</v>
      </c>
      <c r="B82" s="39" t="str">
        <f>VLOOKUP($A82,'PT ORGANISMOS'!$B$5:$H$1024,4,FALSE)</f>
        <v>fi.026</v>
      </c>
      <c r="C82" s="7" t="str">
        <f>VLOOKUP($A82,'PT ORGANISMOS'!$B$5:$H$1024,3,FALSE)</f>
        <v>Derechos de aprobación C.Profes.</v>
      </c>
      <c r="D82" s="8" t="str">
        <f>VLOOKUP($A82,'PT ORGANISMOS'!$B$5:$H$1024,7,FALSE)</f>
        <v>u</v>
      </c>
      <c r="E82" s="12">
        <v>1.9056</v>
      </c>
      <c r="F82" s="22">
        <f>VLOOKUP($B82,IN_05_17!$B:$E,4,)</f>
        <v>308.91250000000002</v>
      </c>
      <c r="G82" s="13">
        <f>F82*E82</f>
        <v>588.66366000000005</v>
      </c>
      <c r="H82" s="8"/>
    </row>
    <row r="83" spans="1:8" s="2" customFormat="1" ht="13.5" customHeight="1">
      <c r="A83" s="27">
        <v>155</v>
      </c>
      <c r="B83" s="39" t="str">
        <f>VLOOKUP($A83,'PT ORGANISMOS'!$B$5:$H$1024,4,FALSE)</f>
        <v>fi.027</v>
      </c>
      <c r="C83" s="7" t="str">
        <f>VLOOKUP($A83,'PT ORGANISMOS'!$B$5:$H$1024,3,FALSE)</f>
        <v>Copia de planos</v>
      </c>
      <c r="D83" s="8" t="str">
        <f>VLOOKUP($A83,'PT ORGANISMOS'!$B$5:$H$1024,7,FALSE)</f>
        <v>m2</v>
      </c>
      <c r="E83" s="12">
        <v>36</v>
      </c>
      <c r="F83" s="22">
        <f>VLOOKUP($B83,IN_05_17!$B:$E,4,)</f>
        <v>91.837207936252881</v>
      </c>
      <c r="G83" s="13">
        <f>F83*E83</f>
        <v>3306.1394857051037</v>
      </c>
      <c r="H83" s="8"/>
    </row>
    <row r="84" spans="1:8" s="2" customFormat="1" ht="13.5" customHeight="1">
      <c r="A84" s="27"/>
      <c r="B84" s="35" t="s">
        <v>1460</v>
      </c>
      <c r="C84" s="7"/>
      <c r="D84" s="8"/>
      <c r="E84" s="12"/>
      <c r="F84" s="21"/>
      <c r="G84" s="13"/>
      <c r="H84" s="8"/>
    </row>
    <row r="85" spans="1:8" s="2" customFormat="1" ht="13.5" customHeight="1">
      <c r="A85" s="30">
        <v>202</v>
      </c>
      <c r="B85" s="40" t="str">
        <f>VLOOKUP($A85,'PT ORGANISMOS'!$B$5:$H$1024,4,FALSE)</f>
        <v>mo.006</v>
      </c>
      <c r="C85" s="14" t="str">
        <f>VLOOKUP($A85,'PT ORGANISMOS'!$B$5:$H$1024,3,FALSE)</f>
        <v>Cuadrilla tipo UOCRA</v>
      </c>
      <c r="D85" s="15" t="str">
        <f>VLOOKUP($A85,'PT ORGANISMOS'!$B$5:$H$1024,7,FALSE)</f>
        <v>h</v>
      </c>
      <c r="E85" s="16">
        <v>80</v>
      </c>
      <c r="F85" s="24">
        <f>VLOOKUP($B85,IN_05_17!$B:$E,4,)</f>
        <v>125.92885000000004</v>
      </c>
      <c r="G85" s="17">
        <f>F85*E85</f>
        <v>10074.308000000003</v>
      </c>
      <c r="H85" s="15"/>
    </row>
    <row r="87" spans="1:8" s="2" customFormat="1" ht="15.75">
      <c r="A87" s="50" t="s">
        <v>1666</v>
      </c>
      <c r="B87" s="42" t="s">
        <v>1678</v>
      </c>
      <c r="C87" s="11"/>
      <c r="D87" s="45" t="s">
        <v>1470</v>
      </c>
      <c r="E87" s="43" t="str">
        <f>A87</f>
        <v>0.99.09.F</v>
      </c>
      <c r="F87" s="45" t="s">
        <v>1477</v>
      </c>
      <c r="G87" s="44">
        <f>SUM(G89:G96)</f>
        <v>2943.9837268034998</v>
      </c>
      <c r="H87" s="8" t="s">
        <v>1</v>
      </c>
    </row>
    <row r="88" spans="1:8" s="2" customFormat="1" ht="15">
      <c r="A88" s="28"/>
      <c r="B88" s="34" t="s">
        <v>1466</v>
      </c>
      <c r="C88" s="18"/>
      <c r="D88" s="19" t="s">
        <v>1471</v>
      </c>
      <c r="E88" s="19" t="s">
        <v>1467</v>
      </c>
      <c r="F88" s="20" t="s">
        <v>1468</v>
      </c>
      <c r="G88" s="20" t="s">
        <v>1469</v>
      </c>
      <c r="H88" s="18"/>
    </row>
    <row r="89" spans="1:8" s="2" customFormat="1" ht="13.5" customHeight="1">
      <c r="A89" s="29"/>
      <c r="B89" s="46" t="s">
        <v>1459</v>
      </c>
      <c r="C89" s="25"/>
      <c r="D89" s="41"/>
      <c r="E89" s="47"/>
      <c r="F89" s="48"/>
      <c r="G89" s="49"/>
      <c r="H89" s="41"/>
    </row>
    <row r="90" spans="1:8" s="2" customFormat="1" ht="13.5" customHeight="1">
      <c r="A90" s="27">
        <v>181</v>
      </c>
      <c r="B90" s="39" t="str">
        <f>VLOOKUP($A90,'PT ORGANISMOS'!$B$5:$H$1024,4,FALSE)</f>
        <v>li.006</v>
      </c>
      <c r="C90" s="7" t="str">
        <f>VLOOKUP($A90,'PT ORGANISMOS'!$B$5:$H$1024,3,FALSE)</f>
        <v>Cemento Portland</v>
      </c>
      <c r="D90" s="8" t="str">
        <f>VLOOKUP($A90,'PT ORGANISMOS'!$B$5:$H$1024,7,FALSE)</f>
        <v>kg</v>
      </c>
      <c r="E90" s="12">
        <v>350</v>
      </c>
      <c r="F90" s="22">
        <f>VLOOKUP($B90,IN_05_17!$B:$E,4,)</f>
        <v>5.7139735354607444</v>
      </c>
      <c r="G90" s="13">
        <f>F90*E90</f>
        <v>1999.8907374112605</v>
      </c>
      <c r="H90" s="8"/>
    </row>
    <row r="91" spans="1:8" s="2" customFormat="1" ht="13.5" customHeight="1">
      <c r="A91" s="27">
        <v>31</v>
      </c>
      <c r="B91" s="39" t="str">
        <f>VLOOKUP($A91,'PT ORGANISMOS'!$B$5:$H$1024,4,FALSE)</f>
        <v>ar.001</v>
      </c>
      <c r="C91" s="7" t="str">
        <f>VLOOKUP($A91,'PT ORGANISMOS'!$B$5:$H$1024,3,FALSE)</f>
        <v>Arena Gruesa</v>
      </c>
      <c r="D91" s="8" t="str">
        <f>VLOOKUP($A91,'PT ORGANISMOS'!$B$5:$H$1024,7,FALSE)</f>
        <v>m3</v>
      </c>
      <c r="E91" s="12">
        <v>0.65</v>
      </c>
      <c r="F91" s="22">
        <f>VLOOKUP($B91,IN_05_17!$B:$E,4,)</f>
        <v>310.40665205320892</v>
      </c>
      <c r="G91" s="13">
        <f>F91*E91</f>
        <v>201.76432383458581</v>
      </c>
      <c r="H91" s="8"/>
    </row>
    <row r="92" spans="1:8" s="2" customFormat="1" ht="13.5" customHeight="1">
      <c r="A92" s="27">
        <v>33</v>
      </c>
      <c r="B92" s="39" t="str">
        <f>VLOOKUP($A92,'PT ORGANISMOS'!$B$5:$H$1024,4,FALSE)</f>
        <v>ar.003</v>
      </c>
      <c r="C92" s="7" t="str">
        <f>VLOOKUP($A92,'PT ORGANISMOS'!$B$5:$H$1024,3,FALSE)</f>
        <v>Ripio zarandeado 1/3</v>
      </c>
      <c r="D92" s="8" t="str">
        <f>VLOOKUP($A92,'PT ORGANISMOS'!$B$5:$H$1024,7,FALSE)</f>
        <v>m3</v>
      </c>
      <c r="E92" s="12">
        <v>0.65</v>
      </c>
      <c r="F92" s="22">
        <f>VLOOKUP($B92,IN_05_17!$B:$E,4,)</f>
        <v>321.58116026049601</v>
      </c>
      <c r="G92" s="13">
        <f>F92*E92</f>
        <v>209.02775416932241</v>
      </c>
      <c r="H92" s="8"/>
    </row>
    <row r="93" spans="1:8" s="2" customFormat="1" ht="13.5" customHeight="1">
      <c r="A93" s="27"/>
      <c r="B93" s="35" t="s">
        <v>1460</v>
      </c>
      <c r="C93" s="7"/>
      <c r="D93" s="8"/>
      <c r="E93" s="12"/>
      <c r="F93" s="22"/>
      <c r="G93" s="13"/>
      <c r="H93" s="8"/>
    </row>
    <row r="94" spans="1:8" s="2" customFormat="1" ht="13.5" customHeight="1">
      <c r="A94" s="27">
        <v>202</v>
      </c>
      <c r="B94" s="39" t="str">
        <f>VLOOKUP($A94,'PT ORGANISMOS'!$B$5:$H$1024,4,FALSE)</f>
        <v>mo.006</v>
      </c>
      <c r="C94" s="7" t="str">
        <f>VLOOKUP($A94,'PT ORGANISMOS'!$B$5:$H$1024,3,FALSE)</f>
        <v>Cuadrilla tipo UOCRA</v>
      </c>
      <c r="D94" s="8" t="str">
        <f>VLOOKUP($A94,'PT ORGANISMOS'!$B$5:$H$1024,7,FALSE)</f>
        <v>h</v>
      </c>
      <c r="E94" s="12">
        <v>4</v>
      </c>
      <c r="F94" s="22">
        <f>VLOOKUP($B94,IN_05_17!$B:$E,4,)</f>
        <v>125.92885000000004</v>
      </c>
      <c r="G94" s="13">
        <f>F94*E94</f>
        <v>503.71540000000016</v>
      </c>
      <c r="H94" s="8"/>
    </row>
    <row r="95" spans="1:8" s="2" customFormat="1" ht="13.5" customHeight="1">
      <c r="A95" s="27"/>
      <c r="B95" s="35" t="s">
        <v>1461</v>
      </c>
      <c r="C95" s="7"/>
      <c r="D95" s="8"/>
      <c r="E95" s="12"/>
      <c r="F95" s="22"/>
      <c r="G95" s="13"/>
      <c r="H95" s="8"/>
    </row>
    <row r="96" spans="1:8" s="2" customFormat="1" ht="13.5" customHeight="1">
      <c r="A96" s="30">
        <v>83</v>
      </c>
      <c r="B96" s="40" t="str">
        <f>VLOOKUP($A96,'PT ORGANISMOS'!$B$5:$H$1024,4,FALSE)</f>
        <v>eq.020</v>
      </c>
      <c r="C96" s="14" t="str">
        <f>VLOOKUP($A96,'PT ORGANISMOS'!$B$5:$H$1024,3,FALSE)</f>
        <v>Mixer hormigón 5 m3</v>
      </c>
      <c r="D96" s="15" t="str">
        <f>VLOOKUP($A96,'PT ORGANISMOS'!$B$5:$H$1024,7,FALSE)</f>
        <v>h</v>
      </c>
      <c r="E96" s="16">
        <v>0.02</v>
      </c>
      <c r="F96" s="24">
        <f>VLOOKUP($B96,IN_05_17!$B:$E,4,)</f>
        <v>1479.2755694165371</v>
      </c>
      <c r="G96" s="17">
        <f>F96*E96</f>
        <v>29.585511388330744</v>
      </c>
      <c r="H96" s="15"/>
    </row>
    <row r="97" spans="1:8" s="2" customFormat="1" ht="15">
      <c r="A97" s="27"/>
      <c r="B97" s="39"/>
      <c r="C97" s="7"/>
      <c r="D97" s="8"/>
      <c r="E97" s="12"/>
      <c r="F97" s="22"/>
      <c r="G97" s="13"/>
      <c r="H97" s="8"/>
    </row>
    <row r="99" spans="1:8" s="2" customFormat="1" ht="15.75">
      <c r="A99" s="50" t="s">
        <v>1667</v>
      </c>
      <c r="B99" s="42" t="s">
        <v>1668</v>
      </c>
      <c r="C99" s="11"/>
      <c r="D99" s="45" t="s">
        <v>1470</v>
      </c>
      <c r="E99" s="43" t="str">
        <f>A99</f>
        <v>0.99.10.F</v>
      </c>
      <c r="F99" s="45" t="s">
        <v>1477</v>
      </c>
      <c r="G99" s="44">
        <f>SUM(G101:G106)</f>
        <v>10158.307583332817</v>
      </c>
      <c r="H99" s="8" t="s">
        <v>0</v>
      </c>
    </row>
    <row r="100" spans="1:8" s="2" customFormat="1" ht="15">
      <c r="A100" s="28"/>
      <c r="B100" s="34" t="s">
        <v>1466</v>
      </c>
      <c r="C100" s="18"/>
      <c r="D100" s="19" t="s">
        <v>1471</v>
      </c>
      <c r="E100" s="19" t="s">
        <v>1467</v>
      </c>
      <c r="F100" s="20" t="s">
        <v>1468</v>
      </c>
      <c r="G100" s="20" t="s">
        <v>1469</v>
      </c>
      <c r="H100" s="18"/>
    </row>
    <row r="101" spans="1:8" s="2" customFormat="1" ht="13.5" customHeight="1">
      <c r="A101" s="29"/>
      <c r="B101" s="46" t="s">
        <v>1459</v>
      </c>
      <c r="C101" s="25"/>
      <c r="D101" s="41"/>
      <c r="E101" s="47"/>
      <c r="F101" s="48"/>
      <c r="G101" s="49"/>
      <c r="H101" s="41"/>
    </row>
    <row r="102" spans="1:8" s="2" customFormat="1" ht="13.5" customHeight="1">
      <c r="A102" s="27">
        <v>150</v>
      </c>
      <c r="B102" s="39" t="str">
        <f>VLOOKUP($A102,'PT ORGANISMOS'!$B$5:$H$1024,4,FALSE)</f>
        <v>eq.200</v>
      </c>
      <c r="C102" s="7" t="str">
        <f>VLOOKUP($A102,'PT ORGANISMOS'!$B$5:$H$1024,3,FALSE)</f>
        <v>Matafuegos 5 kg tipo ABC</v>
      </c>
      <c r="D102" s="8" t="str">
        <f>VLOOKUP($A102,'PT ORGANISMOS'!$B$5:$H$1024,7,FALSE)</f>
        <v>u</v>
      </c>
      <c r="E102" s="12">
        <v>4</v>
      </c>
      <c r="F102" s="22">
        <f>VLOOKUP($B102,IN_05_17!$B:$E,4,)</f>
        <v>2506.2455888714335</v>
      </c>
      <c r="G102" s="13">
        <f>F102*E102</f>
        <v>10024.982355485734</v>
      </c>
      <c r="H102" s="8"/>
    </row>
    <row r="103" spans="1:8" s="2" customFormat="1" ht="13.5" customHeight="1">
      <c r="A103" s="27"/>
      <c r="B103" s="35" t="s">
        <v>1460</v>
      </c>
      <c r="C103" s="7"/>
      <c r="D103" s="8"/>
      <c r="E103" s="12"/>
      <c r="F103" s="21"/>
      <c r="G103" s="13"/>
      <c r="H103" s="8"/>
    </row>
    <row r="104" spans="1:8" s="2" customFormat="1" ht="13.5" customHeight="1">
      <c r="A104" s="27">
        <v>202</v>
      </c>
      <c r="B104" s="39" t="str">
        <f>VLOOKUP($A104,'PT ORGANISMOS'!$B$5:$H$1024,4,FALSE)</f>
        <v>mo.006</v>
      </c>
      <c r="C104" s="7" t="str">
        <f>VLOOKUP($A104,'PT ORGANISMOS'!$B$5:$H$1024,3,FALSE)</f>
        <v>Cuadrilla tipo UOCRA</v>
      </c>
      <c r="D104" s="8" t="str">
        <f>VLOOKUP($A104,'PT ORGANISMOS'!$B$5:$H$1024,7,FALSE)</f>
        <v>h</v>
      </c>
      <c r="E104" s="12">
        <v>1</v>
      </c>
      <c r="F104" s="22">
        <f>VLOOKUP($B104,IN_05_17!$B:$E,4,)</f>
        <v>125.92885000000004</v>
      </c>
      <c r="G104" s="13">
        <f>F104*E104</f>
        <v>125.92885000000004</v>
      </c>
      <c r="H104" s="8"/>
    </row>
    <row r="105" spans="1:8" s="2" customFormat="1" ht="13.5" customHeight="1">
      <c r="A105" s="27"/>
      <c r="B105" s="35" t="s">
        <v>1461</v>
      </c>
      <c r="C105" s="7"/>
      <c r="D105" s="8"/>
      <c r="E105" s="12"/>
      <c r="F105" s="22"/>
      <c r="G105" s="13"/>
      <c r="H105" s="8"/>
    </row>
    <row r="106" spans="1:8" s="2" customFormat="1" ht="13.5" customHeight="1">
      <c r="A106" s="30">
        <v>83</v>
      </c>
      <c r="B106" s="40" t="str">
        <f>VLOOKUP($A106,'PT ORGANISMOS'!$B$5:$H$1024,4,FALSE)</f>
        <v>eq.020</v>
      </c>
      <c r="C106" s="14" t="str">
        <f>VLOOKUP($A106,'PT ORGANISMOS'!$B$5:$H$1024,3,FALSE)</f>
        <v>Mixer hormigón 5 m3</v>
      </c>
      <c r="D106" s="15" t="str">
        <f>VLOOKUP($A106,'PT ORGANISMOS'!$B$5:$H$1024,7,FALSE)</f>
        <v>h</v>
      </c>
      <c r="E106" s="16">
        <v>5.0000000000000001E-3</v>
      </c>
      <c r="F106" s="24">
        <f>VLOOKUP($B106,IN_05_17!$B:$E,4,)</f>
        <v>1479.2755694165371</v>
      </c>
      <c r="G106" s="17">
        <f>F106*E106</f>
        <v>7.396377847082686</v>
      </c>
      <c r="H106" s="15"/>
    </row>
    <row r="109" spans="1:8" s="2" customFormat="1" ht="15.75">
      <c r="A109" s="50" t="s">
        <v>1669</v>
      </c>
      <c r="B109" s="42" t="s">
        <v>1679</v>
      </c>
      <c r="C109" s="11"/>
      <c r="D109" s="45" t="s">
        <v>1470</v>
      </c>
      <c r="E109" s="43" t="str">
        <f>A109</f>
        <v>0.99.11.F</v>
      </c>
      <c r="F109" s="45" t="s">
        <v>1477</v>
      </c>
      <c r="G109" s="44">
        <f>SUM(G111:G117)</f>
        <v>5717.3924795569956</v>
      </c>
      <c r="H109" s="8" t="s">
        <v>0</v>
      </c>
    </row>
    <row r="110" spans="1:8" s="2" customFormat="1" ht="15">
      <c r="A110" s="28"/>
      <c r="B110" s="34" t="s">
        <v>1466</v>
      </c>
      <c r="C110" s="18"/>
      <c r="D110" s="19" t="s">
        <v>1471</v>
      </c>
      <c r="E110" s="19" t="s">
        <v>1467</v>
      </c>
      <c r="F110" s="20" t="s">
        <v>1468</v>
      </c>
      <c r="G110" s="20" t="s">
        <v>1469</v>
      </c>
      <c r="H110" s="18"/>
    </row>
    <row r="111" spans="1:8" s="2" customFormat="1" ht="13.5" customHeight="1">
      <c r="A111" s="29"/>
      <c r="B111" s="46" t="s">
        <v>1459</v>
      </c>
      <c r="C111" s="25"/>
      <c r="D111" s="41"/>
      <c r="E111" s="47"/>
      <c r="F111" s="48"/>
      <c r="G111" s="49"/>
      <c r="H111" s="41"/>
    </row>
    <row r="112" spans="1:8" s="2" customFormat="1" ht="13.5" customHeight="1">
      <c r="A112" s="27">
        <v>301</v>
      </c>
      <c r="B112" s="39" t="str">
        <f>VLOOKUP($A112,'PT ORGANISMOS'!$B$5:$H$1024,4,FALSE)</f>
        <v>sa.015</v>
      </c>
      <c r="C112" s="7" t="str">
        <f>VLOOKUP($A112,'PT ORGANISMOS'!$B$5:$H$1024,3,FALSE)</f>
        <v>Bacha simple acero inox. 52 x 32x18</v>
      </c>
      <c r="D112" s="8" t="str">
        <f>VLOOKUP($A112,'PT ORGANISMOS'!$B$5:$H$1024,7,FALSE)</f>
        <v>u</v>
      </c>
      <c r="E112" s="12">
        <v>1</v>
      </c>
      <c r="F112" s="22">
        <f>VLOOKUP($B112,IN_05_17!$B:$E,4,)</f>
        <v>1034.3558617803333</v>
      </c>
      <c r="G112" s="13">
        <f>F112*E112</f>
        <v>1034.3558617803333</v>
      </c>
      <c r="H112" s="8"/>
    </row>
    <row r="113" spans="1:8" s="2" customFormat="1" ht="13.5" customHeight="1">
      <c r="A113" s="27">
        <v>321</v>
      </c>
      <c r="B113" s="39" t="str">
        <f>VLOOKUP($A113,'PT ORGANISMOS'!$B$5:$H$1024,4,FALSE)</f>
        <v>sa.295</v>
      </c>
      <c r="C113" s="7" t="str">
        <f>VLOOKUP($A113,'PT ORGANISMOS'!$B$5:$H$1024,3,FALSE)</f>
        <v>Mesada granito natural nacional e=2cm.</v>
      </c>
      <c r="D113" s="8" t="str">
        <f>VLOOKUP($A113,'PT ORGANISMOS'!$B$5:$H$1024,7,FALSE)</f>
        <v>m2</v>
      </c>
      <c r="E113" s="12">
        <v>1.2</v>
      </c>
      <c r="F113" s="22">
        <f>VLOOKUP($B113,IN_05_17!$B:$E,4,)</f>
        <v>3360.0000000000005</v>
      </c>
      <c r="G113" s="13">
        <f>F113*E113</f>
        <v>4032.0000000000005</v>
      </c>
      <c r="H113" s="8"/>
    </row>
    <row r="114" spans="1:8" s="2" customFormat="1" ht="13.5" customHeight="1">
      <c r="A114" s="27"/>
      <c r="B114" s="35" t="s">
        <v>1460</v>
      </c>
      <c r="C114" s="7"/>
      <c r="D114" s="8"/>
      <c r="E114" s="12"/>
      <c r="F114" s="21"/>
      <c r="G114" s="13"/>
      <c r="H114" s="8"/>
    </row>
    <row r="115" spans="1:8" s="2" customFormat="1" ht="13.5" customHeight="1">
      <c r="A115" s="27">
        <v>202</v>
      </c>
      <c r="B115" s="39" t="str">
        <f>VLOOKUP($A115,'PT ORGANISMOS'!$B$5:$H$1024,4,FALSE)</f>
        <v>mo.006</v>
      </c>
      <c r="C115" s="7" t="str">
        <f>VLOOKUP($A115,'PT ORGANISMOS'!$B$5:$H$1024,3,FALSE)</f>
        <v>Cuadrilla tipo UOCRA</v>
      </c>
      <c r="D115" s="8" t="str">
        <f>VLOOKUP($A115,'PT ORGANISMOS'!$B$5:$H$1024,7,FALSE)</f>
        <v>h</v>
      </c>
      <c r="E115" s="12">
        <v>4.7</v>
      </c>
      <c r="F115" s="22">
        <f>VLOOKUP($B115,IN_05_17!$B:$E,4,)</f>
        <v>125.92885000000004</v>
      </c>
      <c r="G115" s="13">
        <f>F115*E115</f>
        <v>591.86559500000021</v>
      </c>
      <c r="H115" s="8"/>
    </row>
    <row r="116" spans="1:8" s="2" customFormat="1" ht="13.5" customHeight="1">
      <c r="A116" s="27"/>
      <c r="B116" s="35" t="s">
        <v>1461</v>
      </c>
      <c r="C116" s="7"/>
      <c r="D116" s="8"/>
      <c r="E116" s="12"/>
      <c r="F116" s="22"/>
      <c r="G116" s="13"/>
      <c r="H116" s="8"/>
    </row>
    <row r="117" spans="1:8" s="2" customFormat="1" ht="13.5" customHeight="1">
      <c r="A117" s="30">
        <v>83</v>
      </c>
      <c r="B117" s="40" t="str">
        <f>VLOOKUP($A117,'PT ORGANISMOS'!$B$5:$H$1024,4,FALSE)</f>
        <v>eq.020</v>
      </c>
      <c r="C117" s="14" t="str">
        <f>VLOOKUP($A117,'PT ORGANISMOS'!$B$5:$H$1024,3,FALSE)</f>
        <v>Mixer hormigón 5 m3</v>
      </c>
      <c r="D117" s="15" t="str">
        <f>VLOOKUP($A117,'PT ORGANISMOS'!$B$5:$H$1024,7,FALSE)</f>
        <v>h</v>
      </c>
      <c r="E117" s="16">
        <v>0.04</v>
      </c>
      <c r="F117" s="24">
        <f>VLOOKUP($B117,IN_05_17!$B:$E,4,)</f>
        <v>1479.2755694165371</v>
      </c>
      <c r="G117" s="17">
        <f>F117*E117</f>
        <v>59.171022776661488</v>
      </c>
      <c r="H117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2" manualBreakCount="2">
    <brk id="53" max="16383" man="1"/>
    <brk id="98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I51"/>
  <sheetViews>
    <sheetView topLeftCell="B1" workbookViewId="0">
      <selection activeCell="I1" sqref="I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68.25" customHeight="1"/>
    <row r="2" spans="1:9" s="1" customFormat="1" ht="33.75" customHeight="1">
      <c r="A2" s="26"/>
      <c r="B2" s="327" t="str">
        <f>'PT ORGANISMOS'!A2</f>
        <v>Precios de MAYO 2017</v>
      </c>
      <c r="C2" s="327"/>
      <c r="D2" s="327"/>
      <c r="E2" s="327"/>
      <c r="F2" s="327"/>
      <c r="G2" s="327"/>
      <c r="H2" s="327"/>
      <c r="I2" s="67"/>
    </row>
    <row r="3" spans="1:9" s="1" customFormat="1" ht="30" customHeight="1">
      <c r="A3" s="26"/>
      <c r="B3" s="326" t="s">
        <v>1465</v>
      </c>
      <c r="C3" s="326"/>
      <c r="D3" s="326"/>
      <c r="E3" s="326"/>
      <c r="F3" s="326"/>
      <c r="G3" s="326"/>
      <c r="H3" s="326"/>
      <c r="I3" s="67"/>
    </row>
    <row r="4" spans="1:9" s="1" customFormat="1" ht="26.25" customHeight="1">
      <c r="A4" s="26"/>
      <c r="B4" s="328" t="s">
        <v>1680</v>
      </c>
      <c r="C4" s="328"/>
      <c r="D4" s="328"/>
      <c r="E4" s="328"/>
      <c r="F4" s="328"/>
      <c r="G4" s="328"/>
      <c r="H4" s="328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1681</v>
      </c>
      <c r="B6" s="42" t="s">
        <v>1682</v>
      </c>
      <c r="C6" s="11"/>
      <c r="D6" s="45" t="s">
        <v>1470</v>
      </c>
      <c r="E6" s="43" t="str">
        <f>A6</f>
        <v>1.10.00.F</v>
      </c>
      <c r="F6" s="45" t="s">
        <v>1477</v>
      </c>
      <c r="G6" s="44">
        <f>SUM(G8:G20)</f>
        <v>555.13803075618216</v>
      </c>
      <c r="H6" s="8" t="s">
        <v>4</v>
      </c>
    </row>
    <row r="7" spans="1:9" s="2" customFormat="1" ht="15">
      <c r="A7" s="28"/>
      <c r="B7" s="34" t="s">
        <v>1466</v>
      </c>
      <c r="C7" s="18"/>
      <c r="D7" s="19" t="s">
        <v>1471</v>
      </c>
      <c r="E7" s="19" t="s">
        <v>1467</v>
      </c>
      <c r="F7" s="20" t="s">
        <v>1468</v>
      </c>
      <c r="G7" s="20" t="s">
        <v>1469</v>
      </c>
      <c r="H7" s="18"/>
    </row>
    <row r="8" spans="1:9" s="2" customFormat="1" ht="13.5" customHeight="1">
      <c r="A8" s="29"/>
      <c r="B8" s="46" t="s">
        <v>1459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228</v>
      </c>
      <c r="B9" s="39" t="str">
        <f>VLOOKUP($A9,'PT ORGANISMOS'!$B$5:$H$1024,4,FALSE)</f>
        <v>ra.020</v>
      </c>
      <c r="C9" s="7" t="str">
        <f>VLOOKUP($A9,'PT ORGANISMOS'!$B$5:$H$1024,3,FALSE)</f>
        <v>Caño Pead Agua 63mm</v>
      </c>
      <c r="D9" s="8" t="str">
        <f>VLOOKUP($A9,'PT ORGANISMOS'!$B$5:$H$1024,7,FALSE)</f>
        <v>m</v>
      </c>
      <c r="E9" s="32">
        <v>3.9540000000000002</v>
      </c>
      <c r="F9" s="22">
        <f>VLOOKUP($B9,IN_05_17!$B:$E,4,)</f>
        <v>57.11962325699173</v>
      </c>
      <c r="G9" s="13">
        <f t="shared" ref="G9:G16" si="0">F9*E9</f>
        <v>225.85099035814531</v>
      </c>
      <c r="H9" s="8"/>
    </row>
    <row r="10" spans="1:9" s="2" customFormat="1" ht="13.5" customHeight="1">
      <c r="A10" s="27">
        <v>230</v>
      </c>
      <c r="B10" s="39" t="str">
        <f>VLOOKUP($A10,'PT ORGANISMOS'!$B$5:$H$1024,4,FALSE)</f>
        <v>ra.028</v>
      </c>
      <c r="C10" s="7" t="str">
        <f>VLOOKUP($A10,'PT ORGANISMOS'!$B$5:$H$1024,3,FALSE)</f>
        <v>Cupla Pead Agua 63mm</v>
      </c>
      <c r="D10" s="8" t="str">
        <f>VLOOKUP($A10,'PT ORGANISMOS'!$B$5:$H$1024,7,FALSE)</f>
        <v>u</v>
      </c>
      <c r="E10" s="32">
        <v>0.14199999999999999</v>
      </c>
      <c r="F10" s="22">
        <f>VLOOKUP($B10,IN_05_17!$B:$E,4,)</f>
        <v>114.21555382738308</v>
      </c>
      <c r="G10" s="13">
        <f t="shared" si="0"/>
        <v>16.218608643488395</v>
      </c>
      <c r="H10" s="8"/>
    </row>
    <row r="11" spans="1:9" s="2" customFormat="1" ht="13.5" customHeight="1">
      <c r="A11" s="27">
        <v>233</v>
      </c>
      <c r="B11" s="39" t="str">
        <f>VLOOKUP($A11,'PT ORGANISMOS'!$B$5:$H$1024,4,FALSE)</f>
        <v>ra.034</v>
      </c>
      <c r="C11" s="7" t="str">
        <f>VLOOKUP($A11,'PT ORGANISMOS'!$B$5:$H$1024,3,FALSE)</f>
        <v>Válvula esclusa doble brida H°D° 63mm</v>
      </c>
      <c r="D11" s="8" t="str">
        <f>VLOOKUP($A11,'PT ORGANISMOS'!$B$5:$H$1024,7,FALSE)</f>
        <v>u</v>
      </c>
      <c r="E11" s="12">
        <v>0.01</v>
      </c>
      <c r="F11" s="22">
        <f>VLOOKUP($B11,IN_05_17!$B:$E,4,)</f>
        <v>5037.5147838948405</v>
      </c>
      <c r="G11" s="13">
        <f t="shared" si="0"/>
        <v>50.375147838948408</v>
      </c>
      <c r="H11" s="8"/>
    </row>
    <row r="12" spans="1:9" s="2" customFormat="1" ht="13.5" customHeight="1">
      <c r="A12" s="27">
        <v>227</v>
      </c>
      <c r="B12" s="39" t="str">
        <f>VLOOKUP($A12,'PT ORGANISMOS'!$B$5:$H$1024,4,FALSE)</f>
        <v>ra.016</v>
      </c>
      <c r="C12" s="7" t="str">
        <f>VLOOKUP($A12,'PT ORGANISMOS'!$B$5:$H$1024,3,FALSE)</f>
        <v>Caño Pead Agua20mm</v>
      </c>
      <c r="D12" s="8" t="str">
        <f>VLOOKUP($A12,'PT ORGANISMOS'!$B$5:$H$1024,7,FALSE)</f>
        <v>m</v>
      </c>
      <c r="E12" s="12">
        <v>2.2000000000000002</v>
      </c>
      <c r="F12" s="22">
        <f>VLOOKUP($B12,IN_05_17!$B:$E,4,)</f>
        <v>14.025960677782365</v>
      </c>
      <c r="G12" s="13">
        <f t="shared" si="0"/>
        <v>30.857113491121204</v>
      </c>
      <c r="H12" s="8"/>
    </row>
    <row r="13" spans="1:9" s="2" customFormat="1" ht="13.5" customHeight="1">
      <c r="A13" s="27">
        <v>234</v>
      </c>
      <c r="B13" s="39" t="str">
        <f>VLOOKUP($A13,'PT ORGANISMOS'!$B$5:$H$1024,4,FALSE)</f>
        <v>ra.036</v>
      </c>
      <c r="C13" s="7" t="str">
        <f>VLOOKUP($A13,'PT ORGANISMOS'!$B$5:$H$1024,3,FALSE)</f>
        <v>Abrazadera diámetro 63mm con racord de 1/2"</v>
      </c>
      <c r="D13" s="8" t="str">
        <f>VLOOKUP($A13,'PT ORGANISMOS'!$B$5:$H$1024,7,FALSE)</f>
        <v>u</v>
      </c>
      <c r="E13" s="32">
        <v>7.0000000000000001E-3</v>
      </c>
      <c r="F13" s="22">
        <f>VLOOKUP($B13,IN_05_17!$B:$E,4,)</f>
        <v>350.58406064612296</v>
      </c>
      <c r="G13" s="13">
        <f t="shared" si="0"/>
        <v>2.4540884245228609</v>
      </c>
      <c r="H13" s="8"/>
    </row>
    <row r="14" spans="1:9" s="2" customFormat="1" ht="13.5" customHeight="1">
      <c r="A14" s="27">
        <v>181</v>
      </c>
      <c r="B14" s="39" t="str">
        <f>VLOOKUP($A14,'PT ORGANISMOS'!$B$5:$H$1024,4,FALSE)</f>
        <v>li.006</v>
      </c>
      <c r="C14" s="7" t="str">
        <f>VLOOKUP($A14,'PT ORGANISMOS'!$B$5:$H$1024,3,FALSE)</f>
        <v>Cemento Portland</v>
      </c>
      <c r="D14" s="8" t="str">
        <f>VLOOKUP($A14,'PT ORGANISMOS'!$B$5:$H$1024,7,FALSE)</f>
        <v>kg</v>
      </c>
      <c r="E14" s="32">
        <v>1.089</v>
      </c>
      <c r="F14" s="22">
        <f>VLOOKUP($B14,IN_05_17!$B:$E,4,)</f>
        <v>5.7139735354607444</v>
      </c>
      <c r="G14" s="13">
        <f t="shared" si="0"/>
        <v>6.2225171801167507</v>
      </c>
      <c r="H14" s="8"/>
    </row>
    <row r="15" spans="1:9" s="2" customFormat="1" ht="13.5" customHeight="1">
      <c r="A15" s="27">
        <v>36</v>
      </c>
      <c r="B15" s="39" t="str">
        <f>VLOOKUP($A15,'PT ORGANISMOS'!$B$5:$H$1024,4,FALSE)</f>
        <v>ar.006</v>
      </c>
      <c r="C15" s="7" t="str">
        <f>VLOOKUP($A15,'PT ORGANISMOS'!$B$5:$H$1024,3,FALSE)</f>
        <v>Arena mediana</v>
      </c>
      <c r="D15" s="8" t="str">
        <f>VLOOKUP($A15,'PT ORGANISMOS'!$B$5:$H$1024,7,FALSE)</f>
        <v>m3</v>
      </c>
      <c r="E15" s="32">
        <v>7.0000000000000001E-3</v>
      </c>
      <c r="F15" s="22">
        <f>VLOOKUP($B15,IN_05_17!$B:$E,4,)</f>
        <v>336.32019450613524</v>
      </c>
      <c r="G15" s="13">
        <f t="shared" si="0"/>
        <v>2.3542413615429467</v>
      </c>
      <c r="H15" s="8"/>
    </row>
    <row r="16" spans="1:9" s="2" customFormat="1" ht="13.5" customHeight="1">
      <c r="A16" s="27">
        <v>2</v>
      </c>
      <c r="B16" s="39" t="str">
        <f>VLOOKUP($A16,'PT ORGANISMOS'!$B$5:$H$1024,4,FALSE)</f>
        <v>ac.015</v>
      </c>
      <c r="C16" s="7" t="str">
        <f>VLOOKUP($A16,'PT ORGANISMOS'!$B$5:$H$1024,3,FALSE)</f>
        <v>Hierro mejorado de 10 mm.</v>
      </c>
      <c r="D16" s="8" t="str">
        <f>VLOOKUP($A16,'PT ORGANISMOS'!$B$5:$H$1024,7,FALSE)</f>
        <v>kg</v>
      </c>
      <c r="E16" s="32">
        <v>5.3999999999999999E-2</v>
      </c>
      <c r="F16" s="22">
        <f>VLOOKUP($B16,IN_05_17!$B:$E,4,)</f>
        <v>21.921920795949536</v>
      </c>
      <c r="G16" s="13">
        <f t="shared" si="0"/>
        <v>1.1837837229812749</v>
      </c>
      <c r="H16" s="8"/>
    </row>
    <row r="17" spans="1:8" s="2" customFormat="1" ht="13.5" customHeight="1">
      <c r="A17" s="27"/>
      <c r="B17" s="35" t="s">
        <v>1460</v>
      </c>
      <c r="C17" s="7"/>
      <c r="D17" s="8"/>
      <c r="E17" s="12"/>
      <c r="F17" s="22"/>
      <c r="G17" s="13"/>
      <c r="H17" s="8"/>
    </row>
    <row r="18" spans="1:8" s="2" customFormat="1" ht="13.5" customHeight="1">
      <c r="A18" s="27">
        <v>203</v>
      </c>
      <c r="B18" s="39" t="str">
        <f>VLOOKUP($A18,'PT ORGANISMOS'!$B$5:$H$1024,4,FALSE)</f>
        <v>mo.007</v>
      </c>
      <c r="C18" s="7" t="str">
        <f>VLOOKUP($A18,'PT ORGANISMOS'!$B$5:$H$1024,3,FALSE)</f>
        <v>Cuadrilla tipo U.G.A.T.S.</v>
      </c>
      <c r="D18" s="8" t="str">
        <f>VLOOKUP($A18,'PT ORGANISMOS'!$B$5:$H$1024,7,FALSE)</f>
        <v>h</v>
      </c>
      <c r="E18" s="32">
        <v>0.89300000000000002</v>
      </c>
      <c r="F18" s="22">
        <f>VLOOKUP($B18,IN_05_17!$B:$E,4,)</f>
        <v>146.20929399999994</v>
      </c>
      <c r="G18" s="13">
        <f>F18*E18</f>
        <v>130.56489954199995</v>
      </c>
      <c r="H18" s="8"/>
    </row>
    <row r="19" spans="1:8" s="2" customFormat="1" ht="13.5" customHeight="1">
      <c r="A19" s="27"/>
      <c r="B19" s="35" t="s">
        <v>1461</v>
      </c>
      <c r="C19" s="7"/>
      <c r="D19" s="8"/>
      <c r="E19" s="32"/>
      <c r="F19" s="22"/>
      <c r="G19" s="13"/>
      <c r="H19" s="8"/>
    </row>
    <row r="20" spans="1:8" s="2" customFormat="1" ht="13.5" customHeight="1">
      <c r="A20" s="30">
        <v>71</v>
      </c>
      <c r="B20" s="40" t="str">
        <f>VLOOKUP($A20,'PT ORGANISMOS'!$B$5:$H$1024,4,FALSE)</f>
        <v>eq.008</v>
      </c>
      <c r="C20" s="14" t="str">
        <f>VLOOKUP($A20,'PT ORGANISMOS'!$B$5:$H$1024,3,FALSE)</f>
        <v>Retroexcavadora 87 H.P.</v>
      </c>
      <c r="D20" s="15" t="str">
        <f>VLOOKUP($A20,'PT ORGANISMOS'!$B$5:$H$1024,7,FALSE)</f>
        <v>h</v>
      </c>
      <c r="E20" s="31">
        <v>9.8000000000000004E-2</v>
      </c>
      <c r="F20" s="24">
        <f>VLOOKUP($B20,IN_05_17!$B:$E,4,)</f>
        <v>908.74122646239823</v>
      </c>
      <c r="G20" s="17">
        <f>F20*E20</f>
        <v>89.056640193315033</v>
      </c>
      <c r="H20" s="15"/>
    </row>
    <row r="23" spans="1:8" s="2" customFormat="1" ht="18">
      <c r="A23" s="50" t="s">
        <v>1683</v>
      </c>
      <c r="B23" s="42" t="s">
        <v>1686</v>
      </c>
      <c r="C23" s="11"/>
      <c r="D23" s="45" t="s">
        <v>1470</v>
      </c>
      <c r="E23" s="43" t="str">
        <f>A23</f>
        <v>1.10.01.F</v>
      </c>
      <c r="F23" s="45" t="s">
        <v>1477</v>
      </c>
      <c r="G23" s="44">
        <f>SUM(G25:G35)</f>
        <v>495.63175196428494</v>
      </c>
      <c r="H23" s="8" t="s">
        <v>4</v>
      </c>
    </row>
    <row r="24" spans="1:8" s="2" customFormat="1" ht="15">
      <c r="A24" s="28"/>
      <c r="B24" s="34" t="s">
        <v>1466</v>
      </c>
      <c r="C24" s="18"/>
      <c r="D24" s="19" t="s">
        <v>1471</v>
      </c>
      <c r="E24" s="19" t="s">
        <v>1467</v>
      </c>
      <c r="F24" s="20" t="s">
        <v>1468</v>
      </c>
      <c r="G24" s="20" t="s">
        <v>1469</v>
      </c>
      <c r="H24" s="18"/>
    </row>
    <row r="25" spans="1:8" s="2" customFormat="1" ht="13.5" customHeight="1">
      <c r="A25" s="29"/>
      <c r="B25" s="46" t="s">
        <v>1459</v>
      </c>
      <c r="C25" s="25"/>
      <c r="D25" s="41"/>
      <c r="E25" s="47"/>
      <c r="F25" s="48"/>
      <c r="G25" s="49"/>
      <c r="H25" s="41"/>
    </row>
    <row r="26" spans="1:8" s="2" customFormat="1" ht="13.5" customHeight="1">
      <c r="A26" s="27">
        <v>228</v>
      </c>
      <c r="B26" s="39" t="str">
        <f>VLOOKUP($A26,'PT ORGANISMOS'!$B$5:$H$1024,4,FALSE)</f>
        <v>ra.020</v>
      </c>
      <c r="C26" s="7" t="str">
        <f>VLOOKUP($A26,'PT ORGANISMOS'!$B$5:$H$1024,3,FALSE)</f>
        <v>Caño Pead Agua 63mm</v>
      </c>
      <c r="D26" s="8" t="str">
        <f>VLOOKUP($A26,'PT ORGANISMOS'!$B$5:$H$1024,7,FALSE)</f>
        <v>m</v>
      </c>
      <c r="E26" s="32">
        <v>3.9540000000000002</v>
      </c>
      <c r="F26" s="22">
        <f>VLOOKUP($B26,IN_05_17!$B:$E,4,)</f>
        <v>57.11962325699173</v>
      </c>
      <c r="G26" s="13">
        <f t="shared" ref="G26:G31" si="1">F26*E26</f>
        <v>225.85099035814531</v>
      </c>
      <c r="H26" s="8"/>
    </row>
    <row r="27" spans="1:8" s="2" customFormat="1" ht="13.5" customHeight="1">
      <c r="A27" s="27">
        <v>230</v>
      </c>
      <c r="B27" s="39" t="str">
        <f>VLOOKUP($A27,'PT ORGANISMOS'!$B$5:$H$1024,4,FALSE)</f>
        <v>ra.028</v>
      </c>
      <c r="C27" s="7" t="str">
        <f>VLOOKUP($A27,'PT ORGANISMOS'!$B$5:$H$1024,3,FALSE)</f>
        <v>Cupla Pead Agua 63mm</v>
      </c>
      <c r="D27" s="8" t="str">
        <f>VLOOKUP($A27,'PT ORGANISMOS'!$B$5:$H$1024,7,FALSE)</f>
        <v>u</v>
      </c>
      <c r="E27" s="32">
        <v>0.14199999999999999</v>
      </c>
      <c r="F27" s="22">
        <f>VLOOKUP($B27,IN_05_17!$B:$E,4,)</f>
        <v>114.21555382738308</v>
      </c>
      <c r="G27" s="13">
        <f t="shared" si="1"/>
        <v>16.218608643488395</v>
      </c>
      <c r="H27" s="8"/>
    </row>
    <row r="28" spans="1:8" s="2" customFormat="1" ht="13.5" customHeight="1">
      <c r="A28" s="27">
        <v>233</v>
      </c>
      <c r="B28" s="39" t="str">
        <f>VLOOKUP($A28,'PT ORGANISMOS'!$B$5:$H$1024,4,FALSE)</f>
        <v>ra.034</v>
      </c>
      <c r="C28" s="7" t="str">
        <f>VLOOKUP($A28,'PT ORGANISMOS'!$B$5:$H$1024,3,FALSE)</f>
        <v>Válvula esclusa doble brida H°D° 63mm</v>
      </c>
      <c r="D28" s="8" t="str">
        <f>VLOOKUP($A28,'PT ORGANISMOS'!$B$5:$H$1024,7,FALSE)</f>
        <v>u</v>
      </c>
      <c r="E28" s="32">
        <v>4.7999999999999996E-3</v>
      </c>
      <c r="F28" s="22">
        <f>VLOOKUP($B28,IN_05_17!$B:$E,4,)</f>
        <v>5037.5147838948405</v>
      </c>
      <c r="G28" s="13">
        <f t="shared" si="1"/>
        <v>24.180070962695233</v>
      </c>
      <c r="H28" s="8"/>
    </row>
    <row r="29" spans="1:8" s="2" customFormat="1" ht="13.5" customHeight="1">
      <c r="A29" s="27">
        <v>181</v>
      </c>
      <c r="B29" s="39" t="str">
        <f>VLOOKUP($A29,'PT ORGANISMOS'!$B$5:$H$1024,4,FALSE)</f>
        <v>li.006</v>
      </c>
      <c r="C29" s="7" t="str">
        <f>VLOOKUP($A29,'PT ORGANISMOS'!$B$5:$H$1024,3,FALSE)</f>
        <v>Cemento Portland</v>
      </c>
      <c r="D29" s="8" t="str">
        <f>VLOOKUP($A29,'PT ORGANISMOS'!$B$5:$H$1024,7,FALSE)</f>
        <v>kg</v>
      </c>
      <c r="E29" s="32">
        <v>1.089</v>
      </c>
      <c r="F29" s="22">
        <f>VLOOKUP($B29,IN_05_17!$B:$E,4,)</f>
        <v>5.7139735354607444</v>
      </c>
      <c r="G29" s="13">
        <f t="shared" si="1"/>
        <v>6.2225171801167507</v>
      </c>
      <c r="H29" s="8"/>
    </row>
    <row r="30" spans="1:8" s="2" customFormat="1" ht="13.5" customHeight="1">
      <c r="A30" s="27">
        <v>36</v>
      </c>
      <c r="B30" s="39" t="str">
        <f>VLOOKUP($A30,'PT ORGANISMOS'!$B$5:$H$1024,4,FALSE)</f>
        <v>ar.006</v>
      </c>
      <c r="C30" s="7" t="str">
        <f>VLOOKUP($A30,'PT ORGANISMOS'!$B$5:$H$1024,3,FALSE)</f>
        <v>Arena mediana</v>
      </c>
      <c r="D30" s="8" t="str">
        <f>VLOOKUP($A30,'PT ORGANISMOS'!$B$5:$H$1024,7,FALSE)</f>
        <v>m3</v>
      </c>
      <c r="E30" s="32">
        <v>7.0000000000000001E-3</v>
      </c>
      <c r="F30" s="22">
        <f>VLOOKUP($B30,IN_05_17!$B:$E,4,)</f>
        <v>336.32019450613524</v>
      </c>
      <c r="G30" s="13">
        <f t="shared" si="1"/>
        <v>2.3542413615429467</v>
      </c>
      <c r="H30" s="8"/>
    </row>
    <row r="31" spans="1:8" s="2" customFormat="1" ht="13.5" customHeight="1">
      <c r="A31" s="27">
        <v>2</v>
      </c>
      <c r="B31" s="39" t="str">
        <f>VLOOKUP($A31,'PT ORGANISMOS'!$B$5:$H$1024,4,FALSE)</f>
        <v>ac.015</v>
      </c>
      <c r="C31" s="7" t="str">
        <f>VLOOKUP($A31,'PT ORGANISMOS'!$B$5:$H$1024,3,FALSE)</f>
        <v>Hierro mejorado de 10 mm.</v>
      </c>
      <c r="D31" s="8" t="str">
        <f>VLOOKUP($A31,'PT ORGANISMOS'!$B$5:$H$1024,7,FALSE)</f>
        <v>kg</v>
      </c>
      <c r="E31" s="32">
        <v>5.3999999999999999E-2</v>
      </c>
      <c r="F31" s="22">
        <f>VLOOKUP($B31,IN_05_17!$B:$E,4,)</f>
        <v>21.921920795949536</v>
      </c>
      <c r="G31" s="13">
        <f t="shared" si="1"/>
        <v>1.1837837229812749</v>
      </c>
      <c r="H31" s="8"/>
    </row>
    <row r="32" spans="1:8" s="2" customFormat="1" ht="13.5" customHeight="1">
      <c r="A32" s="27"/>
      <c r="B32" s="35" t="s">
        <v>1460</v>
      </c>
      <c r="C32" s="7"/>
      <c r="D32" s="8"/>
      <c r="E32" s="12"/>
      <c r="F32" s="22"/>
      <c r="G32" s="13"/>
      <c r="H32" s="8"/>
    </row>
    <row r="33" spans="1:8" s="2" customFormat="1" ht="13.5" customHeight="1">
      <c r="A33" s="27">
        <v>203</v>
      </c>
      <c r="B33" s="39" t="str">
        <f>VLOOKUP($A33,'PT ORGANISMOS'!$B$5:$H$1024,4,FALSE)</f>
        <v>mo.007</v>
      </c>
      <c r="C33" s="7" t="str">
        <f>VLOOKUP($A33,'PT ORGANISMOS'!$B$5:$H$1024,3,FALSE)</f>
        <v>Cuadrilla tipo U.G.A.T.S.</v>
      </c>
      <c r="D33" s="8" t="str">
        <f>VLOOKUP($A33,'PT ORGANISMOS'!$B$5:$H$1024,7,FALSE)</f>
        <v>h</v>
      </c>
      <c r="E33" s="32">
        <v>0.89300000000000002</v>
      </c>
      <c r="F33" s="22">
        <f>VLOOKUP($B33,IN_05_17!$B:$E,4,)</f>
        <v>146.20929399999994</v>
      </c>
      <c r="G33" s="13">
        <f>F33*E33</f>
        <v>130.56489954199995</v>
      </c>
      <c r="H33" s="8"/>
    </row>
    <row r="34" spans="1:8" s="2" customFormat="1" ht="13.5" customHeight="1">
      <c r="A34" s="27"/>
      <c r="B34" s="35" t="s">
        <v>1461</v>
      </c>
      <c r="C34" s="7"/>
      <c r="D34" s="8"/>
      <c r="E34" s="32"/>
      <c r="F34" s="22"/>
      <c r="G34" s="13"/>
      <c r="H34" s="8"/>
    </row>
    <row r="35" spans="1:8" s="2" customFormat="1" ht="13.5" customHeight="1">
      <c r="A35" s="30">
        <v>71</v>
      </c>
      <c r="B35" s="40" t="str">
        <f>VLOOKUP($A35,'PT ORGANISMOS'!$B$5:$H$1024,4,FALSE)</f>
        <v>eq.008</v>
      </c>
      <c r="C35" s="14" t="str">
        <f>VLOOKUP($A35,'PT ORGANISMOS'!$B$5:$H$1024,3,FALSE)</f>
        <v>Retroexcavadora 87 H.P.</v>
      </c>
      <c r="D35" s="15" t="str">
        <f>VLOOKUP($A35,'PT ORGANISMOS'!$B$5:$H$1024,7,FALSE)</f>
        <v>h</v>
      </c>
      <c r="E35" s="31">
        <v>9.8000000000000004E-2</v>
      </c>
      <c r="F35" s="24">
        <f>VLOOKUP($B35,IN_05_17!$B:$E,4,)</f>
        <v>908.74122646239823</v>
      </c>
      <c r="G35" s="17">
        <f>F35*E35</f>
        <v>89.056640193315033</v>
      </c>
      <c r="H35" s="15"/>
    </row>
    <row r="36" spans="1:8" ht="13.5" customHeight="1">
      <c r="B36" s="80" t="s">
        <v>1687</v>
      </c>
    </row>
    <row r="39" spans="1:8" s="2" customFormat="1" ht="15.75">
      <c r="A39" s="50" t="s">
        <v>1684</v>
      </c>
      <c r="B39" s="42" t="s">
        <v>1685</v>
      </c>
      <c r="C39" s="11"/>
      <c r="D39" s="45" t="s">
        <v>1470</v>
      </c>
      <c r="E39" s="43" t="str">
        <f>A39</f>
        <v>1.10.02.F</v>
      </c>
      <c r="F39" s="45" t="s">
        <v>1477</v>
      </c>
      <c r="G39" s="44">
        <f>SUM(G41:G51)</f>
        <v>230643.67537697943</v>
      </c>
      <c r="H39" s="8" t="s">
        <v>0</v>
      </c>
    </row>
    <row r="40" spans="1:8" s="2" customFormat="1" ht="15">
      <c r="A40" s="28"/>
      <c r="B40" s="34" t="s">
        <v>1466</v>
      </c>
      <c r="C40" s="18"/>
      <c r="D40" s="19" t="s">
        <v>1471</v>
      </c>
      <c r="E40" s="19" t="s">
        <v>1467</v>
      </c>
      <c r="F40" s="20" t="s">
        <v>1468</v>
      </c>
      <c r="G40" s="20" t="s">
        <v>1469</v>
      </c>
      <c r="H40" s="18"/>
    </row>
    <row r="41" spans="1:8" s="2" customFormat="1" ht="13.5" customHeight="1">
      <c r="A41" s="29"/>
      <c r="B41" s="46" t="s">
        <v>1459</v>
      </c>
      <c r="C41" s="25"/>
      <c r="D41" s="41"/>
      <c r="E41" s="47"/>
      <c r="F41" s="48"/>
      <c r="G41" s="49"/>
      <c r="H41" s="41"/>
    </row>
    <row r="42" spans="1:8" s="2" customFormat="1" ht="13.5" customHeight="1">
      <c r="A42" s="27">
        <v>205</v>
      </c>
      <c r="B42" s="39" t="str">
        <f>VLOOKUP($A42,'PT ORGANISMOS'!$B$5:$H$1024,4,FALSE)</f>
        <v>pb.010</v>
      </c>
      <c r="C42" s="7" t="str">
        <f>VLOOKUP($A42,'PT ORGANISMOS'!$B$5:$H$1024,3,FALSE)</f>
        <v>Cuerpo motorarg CFD 675/30 30H.P.</v>
      </c>
      <c r="D42" s="8" t="str">
        <f>VLOOKUP($A42,'PT ORGANISMOS'!$B$5:$H$1024,7,FALSE)</f>
        <v>u</v>
      </c>
      <c r="E42" s="12">
        <v>1</v>
      </c>
      <c r="F42" s="22">
        <f>VLOOKUP($B42,IN_05_17!$B:$E,4,)</f>
        <v>43754.098779574218</v>
      </c>
      <c r="G42" s="13">
        <f t="shared" ref="G42:G47" si="2">F42*E42</f>
        <v>43754.098779574218</v>
      </c>
      <c r="H42" s="8"/>
    </row>
    <row r="43" spans="1:8" s="2" customFormat="1" ht="13.5" customHeight="1">
      <c r="A43" s="27">
        <v>206</v>
      </c>
      <c r="B43" s="39" t="str">
        <f>VLOOKUP($A43,'PT ORGANISMOS'!$B$5:$H$1024,4,FALSE)</f>
        <v>pb.020</v>
      </c>
      <c r="C43" s="7" t="str">
        <f>VLOOKUP($A43,'PT ORGANISMOS'!$B$5:$H$1024,3,FALSE)</f>
        <v>Motor motorarg S6 R4/30 30 H.P.</v>
      </c>
      <c r="D43" s="8" t="str">
        <f>VLOOKUP($A43,'PT ORGANISMOS'!$B$5:$H$1024,7,FALSE)</f>
        <v>u</v>
      </c>
      <c r="E43" s="12">
        <v>1</v>
      </c>
      <c r="F43" s="22">
        <f>VLOOKUP($B43,IN_05_17!$B:$E,4,)</f>
        <v>44801.675644268333</v>
      </c>
      <c r="G43" s="13">
        <f t="shared" si="2"/>
        <v>44801.675644268333</v>
      </c>
      <c r="H43" s="8"/>
    </row>
    <row r="44" spans="1:8" s="2" customFormat="1" ht="13.5" customHeight="1">
      <c r="A44" s="27">
        <v>207</v>
      </c>
      <c r="B44" s="39" t="str">
        <f>VLOOKUP($A44,'PT ORGANISMOS'!$B$5:$H$1024,4,FALSE)</f>
        <v>pb.030</v>
      </c>
      <c r="C44" s="7" t="str">
        <f>VLOOKUP($A44,'PT ORGANISMOS'!$B$5:$H$1024,3,FALSE)</f>
        <v>Arrancador suave WEG SSW-04.60 p/30H.P.</v>
      </c>
      <c r="D44" s="8" t="str">
        <f>VLOOKUP($A44,'PT ORGANISMOS'!$B$5:$H$1024,7,FALSE)</f>
        <v>u</v>
      </c>
      <c r="E44" s="12">
        <v>1</v>
      </c>
      <c r="F44" s="22">
        <f>VLOOKUP($B44,IN_05_17!$B:$E,4,)</f>
        <v>26030.617516128976</v>
      </c>
      <c r="G44" s="13">
        <f t="shared" si="2"/>
        <v>26030.617516128976</v>
      </c>
      <c r="H44" s="8"/>
    </row>
    <row r="45" spans="1:8" s="2" customFormat="1" ht="13.5" customHeight="1">
      <c r="A45" s="27">
        <v>208</v>
      </c>
      <c r="B45" s="39" t="str">
        <f>VLOOKUP($A45,'PT ORGANISMOS'!$B$5:$H$1024,4,FALSE)</f>
        <v>pb.040</v>
      </c>
      <c r="C45" s="7" t="str">
        <f>VLOOKUP($A45,'PT ORGANISMOS'!$B$5:$H$1024,3,FALSE)</f>
        <v>Bomba dosivac milenio 015 1.45 lts/h</v>
      </c>
      <c r="D45" s="8" t="str">
        <f>VLOOKUP($A45,'PT ORGANISMOS'!$B$5:$H$1024,7,FALSE)</f>
        <v>u</v>
      </c>
      <c r="E45" s="12">
        <v>1</v>
      </c>
      <c r="F45" s="22">
        <f>VLOOKUP($B45,IN_05_17!$B:$E,4,)</f>
        <v>5392.1963070508273</v>
      </c>
      <c r="G45" s="13">
        <f t="shared" si="2"/>
        <v>5392.1963070508273</v>
      </c>
      <c r="H45" s="8"/>
    </row>
    <row r="46" spans="1:8" s="2" customFormat="1" ht="13.5" customHeight="1">
      <c r="A46" s="27">
        <v>209</v>
      </c>
      <c r="B46" s="39" t="str">
        <f>VLOOKUP($A46,'PT ORGANISMOS'!$B$5:$H$1024,4,FALSE)</f>
        <v>pb.050</v>
      </c>
      <c r="C46" s="7" t="str">
        <f>VLOOKUP($A46,'PT ORGANISMOS'!$B$5:$H$1024,3,FALSE)</f>
        <v>Cable pirelli sintenax viper 3x35</v>
      </c>
      <c r="D46" s="8" t="str">
        <f>VLOOKUP($A46,'PT ORGANISMOS'!$B$5:$H$1024,7,FALSE)</f>
        <v>m</v>
      </c>
      <c r="E46" s="12">
        <v>120</v>
      </c>
      <c r="F46" s="22">
        <f>VLOOKUP($B46,IN_05_17!$B:$E,4,)</f>
        <v>311.94574883024524</v>
      </c>
      <c r="G46" s="13">
        <f t="shared" si="2"/>
        <v>37433.48985962943</v>
      </c>
      <c r="H46" s="8"/>
    </row>
    <row r="47" spans="1:8" s="2" customFormat="1" ht="13.5" customHeight="1">
      <c r="A47" s="27">
        <v>210</v>
      </c>
      <c r="B47" s="39" t="str">
        <f>VLOOKUP($A47,'PT ORGANISMOS'!$B$5:$H$1024,4,FALSE)</f>
        <v>pb.060</v>
      </c>
      <c r="C47" s="7" t="str">
        <f>VLOOKUP($A47,'PT ORGANISMOS'!$B$5:$H$1024,3,FALSE)</f>
        <v>Caño H°G° RyC 4"</v>
      </c>
      <c r="D47" s="8" t="str">
        <f>VLOOKUP($A47,'PT ORGANISMOS'!$B$5:$H$1024,7,FALSE)</f>
        <v>m</v>
      </c>
      <c r="E47" s="12">
        <v>51.2</v>
      </c>
      <c r="F47" s="22">
        <f>VLOOKUP($B47,IN_05_17!$B:$E,4,)</f>
        <v>1064.9581457844938</v>
      </c>
      <c r="G47" s="13">
        <f t="shared" si="2"/>
        <v>54525.857064166084</v>
      </c>
      <c r="H47" s="8"/>
    </row>
    <row r="48" spans="1:8" s="2" customFormat="1" ht="13.5" customHeight="1">
      <c r="A48" s="27"/>
      <c r="B48" s="35" t="s">
        <v>1460</v>
      </c>
      <c r="C48" s="7"/>
      <c r="D48" s="8"/>
      <c r="E48" s="12"/>
      <c r="F48" s="22"/>
      <c r="G48" s="13"/>
      <c r="H48" s="8"/>
    </row>
    <row r="49" spans="1:8" s="2" customFormat="1" ht="13.5" customHeight="1">
      <c r="A49" s="27">
        <v>203</v>
      </c>
      <c r="B49" s="39" t="str">
        <f>VLOOKUP($A49,'PT ORGANISMOS'!$B$5:$H$1024,4,FALSE)</f>
        <v>mo.007</v>
      </c>
      <c r="C49" s="7" t="str">
        <f>VLOOKUP($A49,'PT ORGANISMOS'!$B$5:$H$1024,3,FALSE)</f>
        <v>Cuadrilla tipo U.G.A.T.S.</v>
      </c>
      <c r="D49" s="8" t="str">
        <f>VLOOKUP($A49,'PT ORGANISMOS'!$B$5:$H$1024,7,FALSE)</f>
        <v>h</v>
      </c>
      <c r="E49" s="12">
        <v>72</v>
      </c>
      <c r="F49" s="22">
        <f>VLOOKUP($B49,IN_05_17!$B:$E,4,)</f>
        <v>146.20929399999994</v>
      </c>
      <c r="G49" s="13">
        <f>F49*E49</f>
        <v>10527.069167999996</v>
      </c>
      <c r="H49" s="8"/>
    </row>
    <row r="50" spans="1:8" s="2" customFormat="1" ht="13.5" customHeight="1">
      <c r="A50" s="27"/>
      <c r="B50" s="35" t="s">
        <v>1461</v>
      </c>
      <c r="C50" s="7"/>
      <c r="D50" s="8"/>
      <c r="E50" s="12"/>
      <c r="F50" s="22"/>
      <c r="G50" s="13"/>
      <c r="H50" s="8"/>
    </row>
    <row r="51" spans="1:8" s="2" customFormat="1" ht="13.5" customHeight="1">
      <c r="A51" s="30">
        <v>71</v>
      </c>
      <c r="B51" s="40" t="str">
        <f>VLOOKUP($A51,'PT ORGANISMOS'!$B$5:$H$1024,4,FALSE)</f>
        <v>eq.008</v>
      </c>
      <c r="C51" s="14" t="str">
        <f>VLOOKUP($A51,'PT ORGANISMOS'!$B$5:$H$1024,3,FALSE)</f>
        <v>Retroexcavadora 87 H.P.</v>
      </c>
      <c r="D51" s="15" t="str">
        <f>VLOOKUP($A51,'PT ORGANISMOS'!$B$5:$H$1024,7,FALSE)</f>
        <v>h</v>
      </c>
      <c r="E51" s="16">
        <v>9</v>
      </c>
      <c r="F51" s="24">
        <f>VLOOKUP($B51,IN_05_17!$B:$E,4,)</f>
        <v>908.74122646239823</v>
      </c>
      <c r="G51" s="17">
        <f>F51*E51</f>
        <v>8178.671038161584</v>
      </c>
      <c r="H51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/>
  </sheetPr>
  <dimension ref="A1:I33"/>
  <sheetViews>
    <sheetView topLeftCell="B1" workbookViewId="0">
      <selection activeCell="D1" sqref="D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1.25" customHeight="1"/>
    <row r="2" spans="1:9" s="1" customFormat="1" ht="33.75" customHeight="1">
      <c r="A2" s="26"/>
      <c r="B2" s="327" t="str">
        <f>'PT ORGANISMOS'!A2</f>
        <v>Precios de MAYO 2017</v>
      </c>
      <c r="C2" s="327"/>
      <c r="D2" s="327"/>
      <c r="E2" s="327"/>
      <c r="F2" s="327"/>
      <c r="G2" s="327"/>
      <c r="H2" s="327"/>
      <c r="I2" s="67"/>
    </row>
    <row r="3" spans="1:9" s="1" customFormat="1" ht="30" customHeight="1">
      <c r="A3" s="26"/>
      <c r="B3" s="326" t="s">
        <v>1465</v>
      </c>
      <c r="C3" s="326"/>
      <c r="D3" s="326"/>
      <c r="E3" s="326"/>
      <c r="F3" s="326"/>
      <c r="G3" s="326"/>
      <c r="H3" s="326"/>
      <c r="I3" s="67"/>
    </row>
    <row r="4" spans="1:9" s="1" customFormat="1" ht="26.25" customHeight="1">
      <c r="A4" s="26"/>
      <c r="B4" s="328" t="s">
        <v>1688</v>
      </c>
      <c r="C4" s="328"/>
      <c r="D4" s="328"/>
      <c r="E4" s="328"/>
      <c r="F4" s="328"/>
      <c r="G4" s="328"/>
      <c r="H4" s="328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1689</v>
      </c>
      <c r="B6" s="42" t="s">
        <v>1690</v>
      </c>
      <c r="C6" s="11"/>
      <c r="D6" s="45" t="s">
        <v>1470</v>
      </c>
      <c r="E6" s="43" t="str">
        <f>A6</f>
        <v>1.20.00.F</v>
      </c>
      <c r="F6" s="45" t="s">
        <v>1477</v>
      </c>
      <c r="G6" s="44">
        <f>SUM(G8:G19)</f>
        <v>1000.0658685414123</v>
      </c>
      <c r="H6" s="8" t="s">
        <v>4</v>
      </c>
    </row>
    <row r="7" spans="1:9" s="2" customFormat="1" ht="15">
      <c r="A7" s="28"/>
      <c r="B7" s="34" t="s">
        <v>1466</v>
      </c>
      <c r="C7" s="18"/>
      <c r="D7" s="19" t="s">
        <v>1471</v>
      </c>
      <c r="E7" s="19" t="s">
        <v>1467</v>
      </c>
      <c r="F7" s="20" t="s">
        <v>1468</v>
      </c>
      <c r="G7" s="20" t="s">
        <v>1469</v>
      </c>
      <c r="H7" s="18"/>
    </row>
    <row r="8" spans="1:9" s="2" customFormat="1" ht="13.5" customHeight="1">
      <c r="A8" s="29"/>
      <c r="B8" s="46" t="s">
        <v>1459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236</v>
      </c>
      <c r="B9" s="39" t="str">
        <f>VLOOKUP($A9,'PT ORGANISMOS'!$B$5:$H$1024,4,FALSE)</f>
        <v>rc.020</v>
      </c>
      <c r="C9" s="7" t="str">
        <f>VLOOKUP($A9,'PT ORGANISMOS'!$B$5:$H$1024,3,FALSE)</f>
        <v>Caño PVC Cloacal JE 160mm</v>
      </c>
      <c r="D9" s="8" t="str">
        <f>VLOOKUP($A9,'PT ORGANISMOS'!$B$5:$H$1024,7,FALSE)</f>
        <v>m</v>
      </c>
      <c r="E9" s="12">
        <v>1.56</v>
      </c>
      <c r="F9" s="22">
        <f>VLOOKUP($B9,IN_05_17!$B:$E,4,)</f>
        <v>222.7682441065518</v>
      </c>
      <c r="G9" s="13">
        <f t="shared" ref="G9:G15" si="0">F9*E9</f>
        <v>347.51846080622084</v>
      </c>
      <c r="H9" s="8"/>
    </row>
    <row r="10" spans="1:9" s="2" customFormat="1" ht="13.5" customHeight="1">
      <c r="A10" s="27">
        <v>306</v>
      </c>
      <c r="B10" s="39" t="str">
        <f>VLOOKUP($A10,'PT ORGANISMOS'!$B$5:$H$1024,4,FALSE)</f>
        <v>sa.090</v>
      </c>
      <c r="C10" s="7" t="str">
        <f>VLOOKUP($A10,'PT ORGANISMOS'!$B$5:$H$1024,3,FALSE)</f>
        <v>Caño PVC 3.2 p/desague cloacal 0.110 x 4 m.</v>
      </c>
      <c r="D10" s="8" t="str">
        <f>VLOOKUP($A10,'PT ORGANISMOS'!$B$5:$H$1024,7,FALSE)</f>
        <v>m</v>
      </c>
      <c r="E10" s="12">
        <v>0.7</v>
      </c>
      <c r="F10" s="22">
        <f>VLOOKUP($B10,IN_05_17!$B:$E,4,)</f>
        <v>227.75177620641324</v>
      </c>
      <c r="G10" s="13">
        <f t="shared" si="0"/>
        <v>159.42624334448925</v>
      </c>
      <c r="H10" s="8"/>
    </row>
    <row r="11" spans="1:9" s="2" customFormat="1" ht="13.5" customHeight="1">
      <c r="A11" s="27">
        <v>309</v>
      </c>
      <c r="B11" s="39" t="str">
        <f>VLOOKUP($A11,'PT ORGANISMOS'!$B$5:$H$1024,4,FALSE)</f>
        <v>sa.112</v>
      </c>
      <c r="C11" s="7" t="str">
        <f>VLOOKUP($A11,'PT ORGANISMOS'!$B$5:$H$1024,3,FALSE)</f>
        <v>Ramal Y PVC Cloacal d=160x110mm</v>
      </c>
      <c r="D11" s="8" t="str">
        <f>VLOOKUP($A11,'PT ORGANISMOS'!$B$5:$H$1024,7,FALSE)</f>
        <v>u</v>
      </c>
      <c r="E11" s="32">
        <v>0.16600000000000001</v>
      </c>
      <c r="F11" s="22">
        <f>VLOOKUP($B11,IN_05_17!$B:$E,4,)</f>
        <v>574.45331262438697</v>
      </c>
      <c r="G11" s="13">
        <f t="shared" si="0"/>
        <v>95.359249895648247</v>
      </c>
      <c r="H11" s="8"/>
    </row>
    <row r="12" spans="1:9" s="2" customFormat="1" ht="13.5" customHeight="1">
      <c r="A12" s="27">
        <v>235</v>
      </c>
      <c r="B12" s="39" t="str">
        <f>VLOOKUP($A12,'PT ORGANISMOS'!$B$5:$H$1024,4,FALSE)</f>
        <v>rc.010</v>
      </c>
      <c r="C12" s="7" t="str">
        <f>VLOOKUP($A12,'PT ORGANISMOS'!$B$5:$H$1024,3,FALSE)</f>
        <v>Marco y tapa H°D° 85/90Kg. Sist. Abisagrado</v>
      </c>
      <c r="D12" s="8" t="str">
        <f>VLOOKUP($A12,'PT ORGANISMOS'!$B$5:$H$1024,7,FALSE)</f>
        <v>u</v>
      </c>
      <c r="E12" s="12">
        <v>0.01</v>
      </c>
      <c r="F12" s="22">
        <f>VLOOKUP($B12,IN_05_17!$B:$E,4,)</f>
        <v>2225.0199389819868</v>
      </c>
      <c r="G12" s="13">
        <f t="shared" si="0"/>
        <v>22.250199389819869</v>
      </c>
      <c r="H12" s="8"/>
    </row>
    <row r="13" spans="1:9" s="2" customFormat="1" ht="13.5" customHeight="1">
      <c r="A13" s="27">
        <v>181</v>
      </c>
      <c r="B13" s="39" t="str">
        <f>VLOOKUP($A13,'PT ORGANISMOS'!$B$5:$H$1024,4,FALSE)</f>
        <v>li.006</v>
      </c>
      <c r="C13" s="7" t="str">
        <f>VLOOKUP($A13,'PT ORGANISMOS'!$B$5:$H$1024,3,FALSE)</f>
        <v>Cemento Portland</v>
      </c>
      <c r="D13" s="8" t="str">
        <f>VLOOKUP($A13,'PT ORGANISMOS'!$B$5:$H$1024,7,FALSE)</f>
        <v>kg</v>
      </c>
      <c r="E13" s="32">
        <v>8.4730000000000008</v>
      </c>
      <c r="F13" s="22">
        <f>VLOOKUP($B13,IN_05_17!$B:$E,4,)</f>
        <v>5.7139735354607444</v>
      </c>
      <c r="G13" s="13">
        <f t="shared" si="0"/>
        <v>48.414497765958892</v>
      </c>
      <c r="H13" s="8"/>
    </row>
    <row r="14" spans="1:9" s="2" customFormat="1" ht="13.5" customHeight="1">
      <c r="A14" s="27">
        <v>34</v>
      </c>
      <c r="B14" s="39" t="str">
        <f>VLOOKUP($A14,'PT ORGANISMOS'!$B$5:$H$1024,4,FALSE)</f>
        <v>ar.004</v>
      </c>
      <c r="C14" s="7" t="str">
        <f>VLOOKUP($A14,'PT ORGANISMOS'!$B$5:$H$1024,3,FALSE)</f>
        <v>Ripiosa</v>
      </c>
      <c r="D14" s="8" t="str">
        <f>VLOOKUP($A14,'PT ORGANISMOS'!$B$5:$H$1024,7,FALSE)</f>
        <v>m3</v>
      </c>
      <c r="E14" s="32">
        <v>3.2000000000000001E-2</v>
      </c>
      <c r="F14" s="22">
        <f>VLOOKUP($B14,IN_05_17!$B:$E,4,)</f>
        <v>321.05134886792291</v>
      </c>
      <c r="G14" s="13">
        <f t="shared" si="0"/>
        <v>10.273643163773533</v>
      </c>
      <c r="H14" s="8"/>
    </row>
    <row r="15" spans="1:9" s="2" customFormat="1" ht="13.5" customHeight="1">
      <c r="A15" s="27">
        <v>2</v>
      </c>
      <c r="B15" s="39" t="str">
        <f>VLOOKUP($A15,'PT ORGANISMOS'!$B$5:$H$1024,4,FALSE)</f>
        <v>ac.015</v>
      </c>
      <c r="C15" s="7" t="str">
        <f>VLOOKUP($A15,'PT ORGANISMOS'!$B$5:$H$1024,3,FALSE)</f>
        <v>Hierro mejorado de 10 mm.</v>
      </c>
      <c r="D15" s="8" t="str">
        <f>VLOOKUP($A15,'PT ORGANISMOS'!$B$5:$H$1024,7,FALSE)</f>
        <v>kg</v>
      </c>
      <c r="E15" s="32">
        <v>0.65700000000000003</v>
      </c>
      <c r="F15" s="22">
        <f>VLOOKUP($B15,IN_05_17!$B:$E,4,)</f>
        <v>21.921920795949536</v>
      </c>
      <c r="G15" s="13">
        <f t="shared" si="0"/>
        <v>14.402701962938846</v>
      </c>
      <c r="H15" s="8"/>
    </row>
    <row r="16" spans="1:9" s="2" customFormat="1" ht="13.5" customHeight="1">
      <c r="A16" s="27"/>
      <c r="B16" s="35" t="s">
        <v>1460</v>
      </c>
      <c r="C16" s="7"/>
      <c r="D16" s="8"/>
      <c r="E16" s="12"/>
      <c r="F16" s="22"/>
      <c r="G16" s="13"/>
      <c r="H16" s="8"/>
    </row>
    <row r="17" spans="1:8" s="2" customFormat="1" ht="13.5" customHeight="1">
      <c r="A17" s="27">
        <v>203</v>
      </c>
      <c r="B17" s="39" t="str">
        <f>VLOOKUP($A17,'PT ORGANISMOS'!$B$5:$H$1024,4,FALSE)</f>
        <v>mo.007</v>
      </c>
      <c r="C17" s="7" t="str">
        <f>VLOOKUP($A17,'PT ORGANISMOS'!$B$5:$H$1024,3,FALSE)</f>
        <v>Cuadrilla tipo U.G.A.T.S.</v>
      </c>
      <c r="D17" s="8" t="str">
        <f>VLOOKUP($A17,'PT ORGANISMOS'!$B$5:$H$1024,7,FALSE)</f>
        <v>h</v>
      </c>
      <c r="E17" s="32">
        <v>1.335</v>
      </c>
      <c r="F17" s="22">
        <f>VLOOKUP($B17,IN_05_17!$B:$E,4,)</f>
        <v>146.20929399999994</v>
      </c>
      <c r="G17" s="13">
        <f>F17*E17</f>
        <v>195.18940748999992</v>
      </c>
      <c r="H17" s="8"/>
    </row>
    <row r="18" spans="1:8" s="2" customFormat="1" ht="13.5" customHeight="1">
      <c r="A18" s="27"/>
      <c r="B18" s="35" t="s">
        <v>1461</v>
      </c>
      <c r="C18" s="7"/>
      <c r="D18" s="8"/>
      <c r="E18" s="32"/>
      <c r="F18" s="22"/>
      <c r="G18" s="13"/>
      <c r="H18" s="8"/>
    </row>
    <row r="19" spans="1:8" s="2" customFormat="1" ht="13.5" customHeight="1">
      <c r="A19" s="30">
        <v>71</v>
      </c>
      <c r="B19" s="40" t="str">
        <f>VLOOKUP($A19,'PT ORGANISMOS'!$B$5:$H$1024,4,FALSE)</f>
        <v>eq.008</v>
      </c>
      <c r="C19" s="14" t="str">
        <f>VLOOKUP($A19,'PT ORGANISMOS'!$B$5:$H$1024,3,FALSE)</f>
        <v>Retroexcavadora 87 H.P.</v>
      </c>
      <c r="D19" s="15" t="str">
        <f>VLOOKUP($A19,'PT ORGANISMOS'!$B$5:$H$1024,7,FALSE)</f>
        <v>h</v>
      </c>
      <c r="E19" s="31">
        <v>0.11799999999999999</v>
      </c>
      <c r="F19" s="24">
        <f>VLOOKUP($B19,IN_05_17!$B:$E,4,)</f>
        <v>908.74122646239823</v>
      </c>
      <c r="G19" s="17">
        <f>F19*E19</f>
        <v>107.23146472256299</v>
      </c>
      <c r="H19" s="15"/>
    </row>
    <row r="22" spans="1:8" s="2" customFormat="1" ht="15.75">
      <c r="A22" s="50" t="s">
        <v>1691</v>
      </c>
      <c r="B22" s="42" t="s">
        <v>1692</v>
      </c>
      <c r="C22" s="11"/>
      <c r="D22" s="45" t="s">
        <v>1470</v>
      </c>
      <c r="E22" s="43" t="str">
        <f>A22</f>
        <v>1.20.01.F</v>
      </c>
      <c r="F22" s="45" t="s">
        <v>1477</v>
      </c>
      <c r="G22" s="44">
        <f>SUM(G24:G33)</f>
        <v>726.27316708127501</v>
      </c>
      <c r="H22" s="8" t="s">
        <v>4</v>
      </c>
    </row>
    <row r="23" spans="1:8" s="2" customFormat="1" ht="15">
      <c r="A23" s="28"/>
      <c r="B23" s="34" t="s">
        <v>1466</v>
      </c>
      <c r="C23" s="18"/>
      <c r="D23" s="19" t="s">
        <v>1471</v>
      </c>
      <c r="E23" s="19" t="s">
        <v>1467</v>
      </c>
      <c r="F23" s="20" t="s">
        <v>1468</v>
      </c>
      <c r="G23" s="20" t="s">
        <v>1469</v>
      </c>
      <c r="H23" s="18"/>
    </row>
    <row r="24" spans="1:8" s="2" customFormat="1" ht="13.5" customHeight="1">
      <c r="A24" s="29"/>
      <c r="B24" s="46" t="s">
        <v>1459</v>
      </c>
      <c r="C24" s="25"/>
      <c r="D24" s="41"/>
      <c r="E24" s="47"/>
      <c r="F24" s="48"/>
      <c r="G24" s="49"/>
      <c r="H24" s="41"/>
    </row>
    <row r="25" spans="1:8" s="2" customFormat="1" ht="13.5" customHeight="1">
      <c r="A25" s="27">
        <v>236</v>
      </c>
      <c r="B25" s="39" t="str">
        <f>VLOOKUP($A25,'PT ORGANISMOS'!$B$5:$H$1024,4,FALSE)</f>
        <v>rc.020</v>
      </c>
      <c r="C25" s="7" t="str">
        <f>VLOOKUP($A25,'PT ORGANISMOS'!$B$5:$H$1024,3,FALSE)</f>
        <v>Caño PVC Cloacal JE 160mm</v>
      </c>
      <c r="D25" s="8" t="str">
        <f>VLOOKUP($A25,'PT ORGANISMOS'!$B$5:$H$1024,7,FALSE)</f>
        <v>m</v>
      </c>
      <c r="E25" s="12">
        <v>1.56</v>
      </c>
      <c r="F25" s="22">
        <f>VLOOKUP($B25,IN_05_17!$B:$E,4,)</f>
        <v>222.7682441065518</v>
      </c>
      <c r="G25" s="13">
        <f>F25*E25</f>
        <v>347.51846080622084</v>
      </c>
      <c r="H25" s="8"/>
    </row>
    <row r="26" spans="1:8" s="2" customFormat="1" ht="13.5" customHeight="1">
      <c r="A26" s="27">
        <v>235</v>
      </c>
      <c r="B26" s="39" t="str">
        <f>VLOOKUP($A26,'PT ORGANISMOS'!$B$5:$H$1024,4,FALSE)</f>
        <v>rc.010</v>
      </c>
      <c r="C26" s="7" t="str">
        <f>VLOOKUP($A26,'PT ORGANISMOS'!$B$5:$H$1024,3,FALSE)</f>
        <v>Marco y tapa H°D° 85/90Kg. Sist. Abisagrado</v>
      </c>
      <c r="D26" s="8" t="str">
        <f>VLOOKUP($A26,'PT ORGANISMOS'!$B$5:$H$1024,7,FALSE)</f>
        <v>u</v>
      </c>
      <c r="E26" s="12">
        <v>0.01</v>
      </c>
      <c r="F26" s="22">
        <f>VLOOKUP($B26,IN_05_17!$B:$E,4,)</f>
        <v>2225.0199389819868</v>
      </c>
      <c r="G26" s="13">
        <f>F26*E26</f>
        <v>22.250199389819869</v>
      </c>
      <c r="H26" s="8"/>
    </row>
    <row r="27" spans="1:8" s="2" customFormat="1" ht="13.5" customHeight="1">
      <c r="A27" s="27">
        <v>181</v>
      </c>
      <c r="B27" s="39" t="str">
        <f>VLOOKUP($A27,'PT ORGANISMOS'!$B$5:$H$1024,4,FALSE)</f>
        <v>li.006</v>
      </c>
      <c r="C27" s="7" t="str">
        <f>VLOOKUP($A27,'PT ORGANISMOS'!$B$5:$H$1024,3,FALSE)</f>
        <v>Cemento Portland</v>
      </c>
      <c r="D27" s="8" t="str">
        <f>VLOOKUP($A27,'PT ORGANISMOS'!$B$5:$H$1024,7,FALSE)</f>
        <v>kg</v>
      </c>
      <c r="E27" s="32">
        <v>8.4730000000000008</v>
      </c>
      <c r="F27" s="22">
        <f>VLOOKUP($B27,IN_05_17!$B:$E,4,)</f>
        <v>5.7139735354607444</v>
      </c>
      <c r="G27" s="13">
        <f>F27*E27</f>
        <v>48.414497765958892</v>
      </c>
      <c r="H27" s="8"/>
    </row>
    <row r="28" spans="1:8" s="2" customFormat="1" ht="13.5" customHeight="1">
      <c r="A28" s="27">
        <v>34</v>
      </c>
      <c r="B28" s="39" t="str">
        <f>VLOOKUP($A28,'PT ORGANISMOS'!$B$5:$H$1024,4,FALSE)</f>
        <v>ar.004</v>
      </c>
      <c r="C28" s="7" t="str">
        <f>VLOOKUP($A28,'PT ORGANISMOS'!$B$5:$H$1024,3,FALSE)</f>
        <v>Ripiosa</v>
      </c>
      <c r="D28" s="8" t="str">
        <f>VLOOKUP($A28,'PT ORGANISMOS'!$B$5:$H$1024,7,FALSE)</f>
        <v>m3</v>
      </c>
      <c r="E28" s="32">
        <v>3.2000000000000001E-2</v>
      </c>
      <c r="F28" s="22">
        <f>VLOOKUP($B28,IN_05_17!$B:$E,4,)</f>
        <v>321.05134886792291</v>
      </c>
      <c r="G28" s="13">
        <f>F28*E28</f>
        <v>10.273643163773533</v>
      </c>
      <c r="H28" s="8"/>
    </row>
    <row r="29" spans="1:8" s="2" customFormat="1" ht="13.5" customHeight="1">
      <c r="A29" s="27">
        <v>2</v>
      </c>
      <c r="B29" s="39" t="str">
        <f>VLOOKUP($A29,'PT ORGANISMOS'!$B$5:$H$1024,4,FALSE)</f>
        <v>ac.015</v>
      </c>
      <c r="C29" s="7" t="str">
        <f>VLOOKUP($A29,'PT ORGANISMOS'!$B$5:$H$1024,3,FALSE)</f>
        <v>Hierro mejorado de 10 mm.</v>
      </c>
      <c r="D29" s="8" t="str">
        <f>VLOOKUP($A29,'PT ORGANISMOS'!$B$5:$H$1024,7,FALSE)</f>
        <v>kg</v>
      </c>
      <c r="E29" s="32">
        <v>0.65700000000000003</v>
      </c>
      <c r="F29" s="22">
        <f>VLOOKUP($B29,IN_05_17!$B:$E,4,)</f>
        <v>21.921920795949536</v>
      </c>
      <c r="G29" s="13">
        <f>F29*E29</f>
        <v>14.402701962938846</v>
      </c>
      <c r="H29" s="8"/>
    </row>
    <row r="30" spans="1:8" s="2" customFormat="1" ht="13.5" customHeight="1">
      <c r="A30" s="27"/>
      <c r="B30" s="35" t="s">
        <v>1460</v>
      </c>
      <c r="C30" s="7"/>
      <c r="D30" s="8"/>
      <c r="E30" s="12"/>
      <c r="F30" s="22"/>
      <c r="G30" s="13"/>
      <c r="H30" s="8"/>
    </row>
    <row r="31" spans="1:8" s="2" customFormat="1" ht="13.5" customHeight="1">
      <c r="A31" s="27">
        <v>203</v>
      </c>
      <c r="B31" s="39" t="str">
        <f>VLOOKUP($A31,'PT ORGANISMOS'!$B$5:$H$1024,4,FALSE)</f>
        <v>mo.007</v>
      </c>
      <c r="C31" s="7" t="str">
        <f>VLOOKUP($A31,'PT ORGANISMOS'!$B$5:$H$1024,3,FALSE)</f>
        <v>Cuadrilla tipo U.G.A.T.S.</v>
      </c>
      <c r="D31" s="8" t="str">
        <f>VLOOKUP($A31,'PT ORGANISMOS'!$B$5:$H$1024,7,FALSE)</f>
        <v>h</v>
      </c>
      <c r="E31" s="32">
        <v>1.2050000000000001</v>
      </c>
      <c r="F31" s="22">
        <f>VLOOKUP($B31,IN_05_17!$B:$E,4,)</f>
        <v>146.20929399999994</v>
      </c>
      <c r="G31" s="13">
        <f>F31*E31</f>
        <v>176.18219926999996</v>
      </c>
      <c r="H31" s="8"/>
    </row>
    <row r="32" spans="1:8" s="2" customFormat="1" ht="13.5" customHeight="1">
      <c r="A32" s="27"/>
      <c r="B32" s="35" t="s">
        <v>1461</v>
      </c>
      <c r="C32" s="7"/>
      <c r="D32" s="8"/>
      <c r="E32" s="32"/>
      <c r="F32" s="22"/>
      <c r="G32" s="13"/>
      <c r="H32" s="8"/>
    </row>
    <row r="33" spans="1:8" s="2" customFormat="1" ht="13.5" customHeight="1">
      <c r="A33" s="30">
        <v>71</v>
      </c>
      <c r="B33" s="40" t="str">
        <f>VLOOKUP($A33,'PT ORGANISMOS'!$B$5:$H$1024,4,FALSE)</f>
        <v>eq.008</v>
      </c>
      <c r="C33" s="14" t="str">
        <f>VLOOKUP($A33,'PT ORGANISMOS'!$B$5:$H$1024,3,FALSE)</f>
        <v>Retroexcavadora 87 H.P.</v>
      </c>
      <c r="D33" s="15" t="str">
        <f>VLOOKUP($A33,'PT ORGANISMOS'!$B$5:$H$1024,7,FALSE)</f>
        <v>h</v>
      </c>
      <c r="E33" s="31">
        <v>0.11799999999999999</v>
      </c>
      <c r="F33" s="24">
        <f>VLOOKUP($B33,IN_05_17!$B:$E,4,)</f>
        <v>908.74122646239823</v>
      </c>
      <c r="G33" s="17">
        <f>F33*E33</f>
        <v>107.23146472256299</v>
      </c>
      <c r="H33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/>
  </sheetPr>
  <dimension ref="A1:I15"/>
  <sheetViews>
    <sheetView topLeftCell="B1" workbookViewId="0">
      <selection activeCell="O3" sqref="O3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1.25" customHeight="1"/>
    <row r="2" spans="1:9" s="1" customFormat="1" ht="33.75" customHeight="1">
      <c r="A2" s="26"/>
      <c r="B2" s="327" t="str">
        <f>'PT ORGANISMOS'!A2</f>
        <v>Precios de MAYO 2017</v>
      </c>
      <c r="C2" s="327"/>
      <c r="D2" s="327"/>
      <c r="E2" s="327"/>
      <c r="F2" s="327"/>
      <c r="G2" s="327"/>
      <c r="H2" s="327"/>
      <c r="I2" s="67"/>
    </row>
    <row r="3" spans="1:9" s="1" customFormat="1" ht="30" customHeight="1">
      <c r="A3" s="26"/>
      <c r="B3" s="326" t="s">
        <v>1465</v>
      </c>
      <c r="C3" s="326"/>
      <c r="D3" s="326"/>
      <c r="E3" s="326"/>
      <c r="F3" s="326"/>
      <c r="G3" s="326"/>
      <c r="H3" s="326"/>
      <c r="I3" s="67"/>
    </row>
    <row r="4" spans="1:9" s="1" customFormat="1" ht="26.25" customHeight="1">
      <c r="A4" s="26"/>
      <c r="B4" s="328" t="s">
        <v>1707</v>
      </c>
      <c r="C4" s="328"/>
      <c r="D4" s="328"/>
      <c r="E4" s="328"/>
      <c r="F4" s="328"/>
      <c r="G4" s="328"/>
      <c r="H4" s="328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1708</v>
      </c>
      <c r="B6" s="42" t="s">
        <v>1709</v>
      </c>
      <c r="C6" s="11"/>
      <c r="D6" s="45" t="s">
        <v>1470</v>
      </c>
      <c r="E6" s="43" t="str">
        <f>A6</f>
        <v>1.40.01.F</v>
      </c>
      <c r="F6" s="45" t="s">
        <v>1477</v>
      </c>
      <c r="G6" s="44">
        <f>SUM(G8:G15)</f>
        <v>386.79410449053944</v>
      </c>
      <c r="H6" s="8" t="s">
        <v>4</v>
      </c>
    </row>
    <row r="7" spans="1:9" s="2" customFormat="1" ht="15">
      <c r="A7" s="28"/>
      <c r="B7" s="34" t="s">
        <v>1466</v>
      </c>
      <c r="C7" s="18"/>
      <c r="D7" s="19" t="s">
        <v>1471</v>
      </c>
      <c r="E7" s="19" t="s">
        <v>1467</v>
      </c>
      <c r="F7" s="20" t="s">
        <v>1468</v>
      </c>
      <c r="G7" s="20" t="s">
        <v>1469</v>
      </c>
      <c r="H7" s="18"/>
    </row>
    <row r="8" spans="1:9" s="2" customFormat="1" ht="13.5" customHeight="1">
      <c r="A8" s="29"/>
      <c r="B8" s="46" t="s">
        <v>1459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263</v>
      </c>
      <c r="B9" s="39" t="str">
        <f>VLOOKUP($A9,'PT ORGANISMOS'!$B$5:$H$1024,4,FALSE)</f>
        <v>rg.018</v>
      </c>
      <c r="C9" s="7" t="str">
        <f>VLOOKUP($A9,'PT ORGANISMOS'!$B$5:$H$1024,3,FALSE)</f>
        <v>Tubo Pead Gas 50mm 4bar</v>
      </c>
      <c r="D9" s="8" t="str">
        <f>VLOOKUP($A9,'PT ORGANISMOS'!$B$5:$H$1024,7,FALSE)</f>
        <v>m</v>
      </c>
      <c r="E9" s="12">
        <v>1.8</v>
      </c>
      <c r="F9" s="22">
        <f>VLOOKUP($B9,IN_05_17!$B:$E,4,)</f>
        <v>63.283463897721482</v>
      </c>
      <c r="G9" s="13">
        <f>F9*E9</f>
        <v>113.91023501589866</v>
      </c>
      <c r="H9" s="8"/>
    </row>
    <row r="10" spans="1:9" s="2" customFormat="1" ht="13.5" customHeight="1">
      <c r="A10" s="27">
        <v>260</v>
      </c>
      <c r="B10" s="39" t="str">
        <f>VLOOKUP($A10,'PT ORGANISMOS'!$B$5:$H$1024,4,FALSE)</f>
        <v>rg.004</v>
      </c>
      <c r="C10" s="7" t="str">
        <f>VLOOKUP($A10,'PT ORGANISMOS'!$B$5:$H$1024,3,FALSE)</f>
        <v>Cupla E/F Gas PE80 50mm</v>
      </c>
      <c r="D10" s="8" t="str">
        <f>VLOOKUP($A10,'PT ORGANISMOS'!$B$5:$H$1024,7,FALSE)</f>
        <v>u</v>
      </c>
      <c r="E10" s="12">
        <v>0.16</v>
      </c>
      <c r="F10" s="22">
        <f>VLOOKUP($B10,IN_05_17!$B:$E,4,)</f>
        <v>120.33127322946916</v>
      </c>
      <c r="G10" s="13">
        <f>F10*E10</f>
        <v>19.253003716715067</v>
      </c>
      <c r="H10" s="8"/>
    </row>
    <row r="11" spans="1:9" s="2" customFormat="1" ht="13.5" customHeight="1">
      <c r="A11" s="27">
        <v>267</v>
      </c>
      <c r="B11" s="39" t="str">
        <f>VLOOKUP($A11,'PT ORGANISMOS'!$B$5:$H$1024,4,FALSE)</f>
        <v>rg.028</v>
      </c>
      <c r="C11" s="7" t="str">
        <f>VLOOKUP($A11,'PT ORGANISMOS'!$B$5:$H$1024,3,FALSE)</f>
        <v>Toma Servicio Gas E/F 63x25mm</v>
      </c>
      <c r="D11" s="8" t="str">
        <f>VLOOKUP($A11,'PT ORGANISMOS'!$B$5:$H$1024,7,FALSE)</f>
        <v>u</v>
      </c>
      <c r="E11" s="32">
        <v>0.113</v>
      </c>
      <c r="F11" s="22">
        <f>VLOOKUP($B11,IN_05_17!$B:$E,4,)</f>
        <v>247.16228324833605</v>
      </c>
      <c r="G11" s="13">
        <f>F11*E11</f>
        <v>27.929338007061975</v>
      </c>
      <c r="H11" s="8"/>
    </row>
    <row r="12" spans="1:9" s="2" customFormat="1" ht="13.5" customHeight="1">
      <c r="A12" s="27"/>
      <c r="B12" s="35" t="s">
        <v>1460</v>
      </c>
      <c r="C12" s="7"/>
      <c r="D12" s="8"/>
      <c r="E12" s="12"/>
      <c r="F12" s="22"/>
      <c r="G12" s="13"/>
      <c r="H12" s="8"/>
    </row>
    <row r="13" spans="1:9" s="2" customFormat="1" ht="13.5" customHeight="1">
      <c r="A13" s="27">
        <v>203</v>
      </c>
      <c r="B13" s="39" t="str">
        <f>VLOOKUP($A13,'PT ORGANISMOS'!$B$5:$H$1024,4,FALSE)</f>
        <v>mo.007</v>
      </c>
      <c r="C13" s="7" t="str">
        <f>VLOOKUP($A13,'PT ORGANISMOS'!$B$5:$H$1024,3,FALSE)</f>
        <v>Cuadrilla tipo U.G.A.T.S.</v>
      </c>
      <c r="D13" s="8" t="str">
        <f>VLOOKUP($A13,'PT ORGANISMOS'!$B$5:$H$1024,7,FALSE)</f>
        <v>h</v>
      </c>
      <c r="E13" s="12">
        <v>0.86</v>
      </c>
      <c r="F13" s="22">
        <f>VLOOKUP($B13,IN_05_17!$B:$E,4,)</f>
        <v>146.20929399999994</v>
      </c>
      <c r="G13" s="13">
        <f>F13*E13</f>
        <v>125.73999283999994</v>
      </c>
      <c r="H13" s="8"/>
    </row>
    <row r="14" spans="1:9" s="2" customFormat="1" ht="13.5" customHeight="1">
      <c r="A14" s="27"/>
      <c r="B14" s="35" t="s">
        <v>1461</v>
      </c>
      <c r="C14" s="7"/>
      <c r="D14" s="8"/>
      <c r="E14" s="12"/>
      <c r="F14" s="22"/>
      <c r="G14" s="13"/>
      <c r="H14" s="8"/>
    </row>
    <row r="15" spans="1:9" s="2" customFormat="1" ht="13.5" customHeight="1">
      <c r="A15" s="30">
        <v>71</v>
      </c>
      <c r="B15" s="40" t="str">
        <f>VLOOKUP($A15,'PT ORGANISMOS'!$B$5:$H$1024,4,FALSE)</f>
        <v>eq.008</v>
      </c>
      <c r="C15" s="14" t="str">
        <f>VLOOKUP($A15,'PT ORGANISMOS'!$B$5:$H$1024,3,FALSE)</f>
        <v>Retroexcavadora 87 H.P.</v>
      </c>
      <c r="D15" s="15" t="str">
        <f>VLOOKUP($A15,'PT ORGANISMOS'!$B$5:$H$1024,7,FALSE)</f>
        <v>h</v>
      </c>
      <c r="E15" s="16">
        <v>0.11</v>
      </c>
      <c r="F15" s="24">
        <f>VLOOKUP($B15,IN_05_17!$B:$E,4,)</f>
        <v>908.74122646239823</v>
      </c>
      <c r="G15" s="17">
        <f>F15*E15</f>
        <v>99.961534910863804</v>
      </c>
      <c r="H15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/>
  </sheetPr>
  <dimension ref="A1:I81"/>
  <sheetViews>
    <sheetView topLeftCell="B1" workbookViewId="0">
      <selection activeCell="E1" sqref="E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1.28515625" style="9" bestFit="1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2.75" customHeight="1"/>
    <row r="2" spans="1:9" s="1" customFormat="1" ht="33.75" customHeight="1">
      <c r="A2" s="26"/>
      <c r="B2" s="327" t="str">
        <f>'PT ORGANISMOS'!A2</f>
        <v>Precios de MAYO 2017</v>
      </c>
      <c r="C2" s="327"/>
      <c r="D2" s="327"/>
      <c r="E2" s="327"/>
      <c r="F2" s="327"/>
      <c r="G2" s="327"/>
      <c r="H2" s="327"/>
      <c r="I2" s="67"/>
    </row>
    <row r="3" spans="1:9" s="1" customFormat="1" ht="30" customHeight="1">
      <c r="A3" s="26"/>
      <c r="B3" s="326" t="s">
        <v>1465</v>
      </c>
      <c r="C3" s="326"/>
      <c r="D3" s="326"/>
      <c r="E3" s="326"/>
      <c r="F3" s="326"/>
      <c r="G3" s="326"/>
      <c r="H3" s="326"/>
      <c r="I3" s="67"/>
    </row>
    <row r="4" spans="1:9" s="1" customFormat="1" ht="26.25" customHeight="1">
      <c r="A4" s="26"/>
      <c r="B4" s="328" t="s">
        <v>1702</v>
      </c>
      <c r="C4" s="328"/>
      <c r="D4" s="328"/>
      <c r="E4" s="328"/>
      <c r="F4" s="328"/>
      <c r="G4" s="328"/>
      <c r="H4" s="328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8">
      <c r="A6" s="27"/>
      <c r="B6" s="329" t="s">
        <v>1703</v>
      </c>
      <c r="C6" s="329"/>
      <c r="D6" s="329"/>
      <c r="E6" s="329"/>
      <c r="F6" s="329"/>
      <c r="G6" s="329"/>
      <c r="H6" s="329"/>
    </row>
    <row r="7" spans="1:9" s="2" customFormat="1" ht="15" customHeight="1">
      <c r="A7" s="27"/>
      <c r="B7" s="78"/>
      <c r="C7" s="78"/>
      <c r="D7" s="78"/>
      <c r="E7" s="78"/>
      <c r="F7" s="78"/>
      <c r="G7" s="78"/>
      <c r="H7" s="78"/>
    </row>
    <row r="8" spans="1:9" s="2" customFormat="1" ht="15.75">
      <c r="A8" s="50" t="s">
        <v>1693</v>
      </c>
      <c r="B8" s="42" t="s">
        <v>1697</v>
      </c>
      <c r="C8" s="11"/>
      <c r="D8" s="45" t="s">
        <v>1470</v>
      </c>
      <c r="E8" s="43" t="str">
        <f>A8</f>
        <v>1.60.01.F</v>
      </c>
      <c r="F8" s="45" t="s">
        <v>1477</v>
      </c>
      <c r="G8" s="44">
        <f>SUM(G10:G24)</f>
        <v>438610.26193835324</v>
      </c>
      <c r="H8" s="8" t="s">
        <v>2</v>
      </c>
    </row>
    <row r="9" spans="1:9" s="2" customFormat="1" ht="15">
      <c r="A9" s="28"/>
      <c r="B9" s="34" t="s">
        <v>1466</v>
      </c>
      <c r="C9" s="18"/>
      <c r="D9" s="19" t="s">
        <v>1471</v>
      </c>
      <c r="E9" s="19" t="s">
        <v>1467</v>
      </c>
      <c r="F9" s="20" t="s">
        <v>1468</v>
      </c>
      <c r="G9" s="20" t="s">
        <v>1469</v>
      </c>
      <c r="H9" s="18"/>
    </row>
    <row r="10" spans="1:9" s="2" customFormat="1" ht="13.5" customHeight="1">
      <c r="A10" s="29"/>
      <c r="B10" s="46" t="s">
        <v>1459</v>
      </c>
      <c r="C10" s="25"/>
      <c r="D10" s="41"/>
      <c r="E10" s="47"/>
      <c r="F10" s="48"/>
      <c r="G10" s="49"/>
      <c r="H10" s="41"/>
    </row>
    <row r="11" spans="1:9" s="2" customFormat="1" ht="13.5" customHeight="1">
      <c r="A11" s="27">
        <v>237</v>
      </c>
      <c r="B11" s="39" t="str">
        <f>VLOOKUP($A11,'PT ORGANISMOS'!$B$5:$H$1024,4,FALSE)</f>
        <v>re.005</v>
      </c>
      <c r="C11" s="7" t="str">
        <f>VLOOKUP($A11,'PT ORGANISMOS'!$B$5:$H$1024,3,FALSE)</f>
        <v>Cruceta de H°A° MN 157 (2,20 m) c/ganchos</v>
      </c>
      <c r="D11" s="8" t="str">
        <f>VLOOKUP($A11,'PT ORGANISMOS'!$B$5:$H$1024,7,FALSE)</f>
        <v>u</v>
      </c>
      <c r="E11" s="12">
        <v>2</v>
      </c>
      <c r="F11" s="22">
        <f>VLOOKUP($B11,IN_05_17!$B:$E,4,)</f>
        <v>9769.6664263285475</v>
      </c>
      <c r="G11" s="13">
        <f t="shared" ref="G11:G20" si="0">F11*E11</f>
        <v>19539.332852657095</v>
      </c>
      <c r="H11" s="8"/>
    </row>
    <row r="12" spans="1:9" s="2" customFormat="1" ht="13.5" customHeight="1">
      <c r="A12" s="27">
        <v>242</v>
      </c>
      <c r="B12" s="39" t="str">
        <f>VLOOKUP($A12,'PT ORGANISMOS'!$B$5:$H$1024,4,FALSE)</f>
        <v>re.030</v>
      </c>
      <c r="C12" s="7" t="str">
        <f>VLOOKUP($A12,'PT ORGANISMOS'!$B$5:$H$1024,3,FALSE)</f>
        <v>Descargador óxido de zinc con desligador</v>
      </c>
      <c r="D12" s="8" t="str">
        <f>VLOOKUP($A12,'PT ORGANISMOS'!$B$5:$H$1024,7,FALSE)</f>
        <v>u</v>
      </c>
      <c r="E12" s="12">
        <v>3.891</v>
      </c>
      <c r="F12" s="22">
        <f>VLOOKUP($B12,IN_05_17!$B:$E,4,)</f>
        <v>2800.9617930405711</v>
      </c>
      <c r="G12" s="13">
        <f t="shared" si="0"/>
        <v>10898.542336720862</v>
      </c>
      <c r="H12" s="8"/>
    </row>
    <row r="13" spans="1:9" s="2" customFormat="1" ht="13.5" customHeight="1">
      <c r="A13" s="27">
        <v>243</v>
      </c>
      <c r="B13" s="39" t="str">
        <f>VLOOKUP($A13,'PT ORGANISMOS'!$B$5:$H$1024,4,FALSE)</f>
        <v>re.035</v>
      </c>
      <c r="C13" s="7" t="str">
        <f>VLOOKUP($A13,'PT ORGANISMOS'!$B$5:$H$1024,3,FALSE)</f>
        <v>Cable de Cu desnudo de 50 mm² de Secc.</v>
      </c>
      <c r="D13" s="8" t="str">
        <f>VLOOKUP($A13,'PT ORGANISMOS'!$B$5:$H$1024,7,FALSE)</f>
        <v>m</v>
      </c>
      <c r="E13" s="12">
        <v>109.51</v>
      </c>
      <c r="F13" s="22">
        <f>VLOOKUP($B13,IN_05_17!$B:$E,4,)</f>
        <v>247.49603073803237</v>
      </c>
      <c r="G13" s="13">
        <f t="shared" si="0"/>
        <v>27103.290326121925</v>
      </c>
      <c r="H13" s="8"/>
    </row>
    <row r="14" spans="1:9" s="2" customFormat="1" ht="13.5" customHeight="1">
      <c r="A14" s="27">
        <v>249</v>
      </c>
      <c r="B14" s="39" t="str">
        <f>VLOOKUP($A14,'PT ORGANISMOS'!$B$5:$H$1024,4,FALSE)</f>
        <v>re.060</v>
      </c>
      <c r="C14" s="7" t="str">
        <f>VLOOKUP($A14,'PT ORGANISMOS'!$B$5:$H$1024,3,FALSE)</f>
        <v>Transformador de potencia 13,2 KV, 315/0,4/0,231 KVA</v>
      </c>
      <c r="D14" s="8" t="str">
        <f>VLOOKUP($A14,'PT ORGANISMOS'!$B$5:$H$1024,7,FALSE)</f>
        <v>u</v>
      </c>
      <c r="E14" s="12">
        <v>1</v>
      </c>
      <c r="F14" s="22">
        <f>VLOOKUP($B14,IN_05_17!$B:$E,4,)</f>
        <v>216401.66362283452</v>
      </c>
      <c r="G14" s="13">
        <f t="shared" si="0"/>
        <v>216401.66362283452</v>
      </c>
      <c r="H14" s="8"/>
    </row>
    <row r="15" spans="1:9" s="2" customFormat="1" ht="13.5" customHeight="1">
      <c r="A15" s="27"/>
      <c r="B15" s="39" t="s">
        <v>2337</v>
      </c>
      <c r="C15" s="7" t="s">
        <v>1698</v>
      </c>
      <c r="D15" s="8" t="s">
        <v>2</v>
      </c>
      <c r="E15" s="32">
        <v>6.242</v>
      </c>
      <c r="F15" s="22">
        <f>VLOOKUP($B15,IN_05_17!$B:$E,4,)</f>
        <v>270.84987369446219</v>
      </c>
      <c r="G15" s="13">
        <f t="shared" si="0"/>
        <v>1690.644911600833</v>
      </c>
      <c r="H15" s="8"/>
    </row>
    <row r="16" spans="1:9" s="2" customFormat="1" ht="13.5" customHeight="1">
      <c r="A16" s="27">
        <v>259</v>
      </c>
      <c r="B16" s="39" t="str">
        <f>VLOOKUP($A16,'PT ORGANISMOS'!$B$5:$H$1024,4,FALSE)</f>
        <v>re.110</v>
      </c>
      <c r="C16" s="7" t="str">
        <f>VLOOKUP($A16,'PT ORGANISMOS'!$B$5:$H$1024,3,FALSE)</f>
        <v>Morseto de retensión - grampa peine</v>
      </c>
      <c r="D16" s="8" t="str">
        <f>VLOOKUP($A16,'PT ORGANISMOS'!$B$5:$H$1024,7,FALSE)</f>
        <v>gl</v>
      </c>
      <c r="E16" s="12">
        <v>47.35</v>
      </c>
      <c r="F16" s="22">
        <f>VLOOKUP($B16,IN_05_17!$B:$E,4,)</f>
        <v>27.624324674854098</v>
      </c>
      <c r="G16" s="13">
        <f t="shared" si="0"/>
        <v>1308.0117733543416</v>
      </c>
      <c r="H16" s="8"/>
    </row>
    <row r="17" spans="1:8" s="2" customFormat="1" ht="13.5" customHeight="1">
      <c r="A17" s="27">
        <v>36</v>
      </c>
      <c r="B17" s="39" t="str">
        <f>VLOOKUP($A17,'PT ORGANISMOS'!$B$5:$H$1024,4,FALSE)</f>
        <v>ar.006</v>
      </c>
      <c r="C17" s="7" t="str">
        <f>VLOOKUP($A17,'PT ORGANISMOS'!$B$5:$H$1024,3,FALSE)</f>
        <v>Arena mediana</v>
      </c>
      <c r="D17" s="8" t="str">
        <f>VLOOKUP($A17,'PT ORGANISMOS'!$B$5:$H$1024,7,FALSE)</f>
        <v>m3</v>
      </c>
      <c r="E17" s="12">
        <v>7</v>
      </c>
      <c r="F17" s="22">
        <f>VLOOKUP($B17,IN_05_17!$B:$E,4,)</f>
        <v>336.32019450613524</v>
      </c>
      <c r="G17" s="13">
        <f t="shared" si="0"/>
        <v>2354.2413615429468</v>
      </c>
      <c r="H17" s="8"/>
    </row>
    <row r="18" spans="1:8" s="2" customFormat="1" ht="13.5" customHeight="1">
      <c r="A18" s="27">
        <v>33</v>
      </c>
      <c r="B18" s="39" t="str">
        <f>VLOOKUP($A18,'PT ORGANISMOS'!$B$5:$H$1024,4,FALSE)</f>
        <v>ar.003</v>
      </c>
      <c r="C18" s="7" t="str">
        <f>VLOOKUP($A18,'PT ORGANISMOS'!$B$5:$H$1024,3,FALSE)</f>
        <v>Ripio zarandeado 1/3</v>
      </c>
      <c r="D18" s="8" t="str">
        <f>VLOOKUP($A18,'PT ORGANISMOS'!$B$5:$H$1024,7,FALSE)</f>
        <v>m3</v>
      </c>
      <c r="E18" s="12">
        <v>11</v>
      </c>
      <c r="F18" s="22">
        <f>VLOOKUP($B18,IN_05_17!$B:$E,4,)</f>
        <v>321.58116026049601</v>
      </c>
      <c r="G18" s="13">
        <f t="shared" si="0"/>
        <v>3537.392762865456</v>
      </c>
      <c r="H18" s="8"/>
    </row>
    <row r="19" spans="1:8" s="2" customFormat="1" ht="13.5" customHeight="1">
      <c r="A19" s="27">
        <v>181</v>
      </c>
      <c r="B19" s="39" t="str">
        <f>VLOOKUP($A19,'PT ORGANISMOS'!$B$5:$H$1024,4,FALSE)</f>
        <v>li.006</v>
      </c>
      <c r="C19" s="7" t="str">
        <f>VLOOKUP($A19,'PT ORGANISMOS'!$B$5:$H$1024,3,FALSE)</f>
        <v>Cemento Portland</v>
      </c>
      <c r="D19" s="8" t="str">
        <f>VLOOKUP($A19,'PT ORGANISMOS'!$B$5:$H$1024,7,FALSE)</f>
        <v>kg</v>
      </c>
      <c r="E19" s="12">
        <v>2700</v>
      </c>
      <c r="F19" s="22">
        <f>VLOOKUP($B19,IN_05_17!$B:$E,4,)</f>
        <v>5.7139735354607444</v>
      </c>
      <c r="G19" s="13">
        <f t="shared" si="0"/>
        <v>15427.72854574401</v>
      </c>
      <c r="H19" s="8"/>
    </row>
    <row r="20" spans="1:8" s="2" customFormat="1" ht="13.5" customHeight="1">
      <c r="A20" s="27">
        <v>239</v>
      </c>
      <c r="B20" s="39" t="str">
        <f>VLOOKUP($A20,'PT ORGANISMOS'!$B$5:$H$1024,4,FALSE)</f>
        <v>re.015</v>
      </c>
      <c r="C20" s="7" t="str">
        <f>VLOOKUP($A20,'PT ORGANISMOS'!$B$5:$H$1024,3,FALSE)</f>
        <v>Columna de Hº Aº Vº de 10,50/1000/3</v>
      </c>
      <c r="D20" s="8" t="str">
        <f>VLOOKUP($A20,'PT ORGANISMOS'!$B$5:$H$1024,7,FALSE)</f>
        <v>u</v>
      </c>
      <c r="E20" s="32">
        <v>2.0979999999999999</v>
      </c>
      <c r="F20" s="22">
        <f>VLOOKUP($B20,IN_05_17!$B:$E,4,)</f>
        <v>40202.457818985415</v>
      </c>
      <c r="G20" s="13">
        <f t="shared" si="0"/>
        <v>84344.756504231395</v>
      </c>
      <c r="H20" s="8"/>
    </row>
    <row r="21" spans="1:8" s="2" customFormat="1" ht="13.5" customHeight="1">
      <c r="A21" s="27"/>
      <c r="B21" s="35" t="s">
        <v>1460</v>
      </c>
      <c r="C21" s="7"/>
      <c r="D21" s="8"/>
      <c r="E21" s="12"/>
      <c r="F21" s="22"/>
      <c r="G21" s="13"/>
      <c r="H21" s="8"/>
    </row>
    <row r="22" spans="1:8" s="2" customFormat="1" ht="13.5" customHeight="1">
      <c r="A22" s="27">
        <v>203</v>
      </c>
      <c r="B22" s="39" t="str">
        <f>VLOOKUP($A22,'PT ORGANISMOS'!$B$5:$H$1024,4,FALSE)</f>
        <v>mo.007</v>
      </c>
      <c r="C22" s="7" t="str">
        <f>VLOOKUP($A22,'PT ORGANISMOS'!$B$5:$H$1024,3,FALSE)</f>
        <v>Cuadrilla tipo U.G.A.T.S.</v>
      </c>
      <c r="D22" s="8" t="str">
        <f>VLOOKUP($A22,'PT ORGANISMOS'!$B$5:$H$1024,7,FALSE)</f>
        <v>h</v>
      </c>
      <c r="E22" s="12">
        <v>301.89999999999998</v>
      </c>
      <c r="F22" s="22">
        <f>VLOOKUP($B22,IN_05_17!$B:$E,4,)</f>
        <v>146.20929399999994</v>
      </c>
      <c r="G22" s="13">
        <f>F22*E22</f>
        <v>44140.585858599981</v>
      </c>
      <c r="H22" s="8"/>
    </row>
    <row r="23" spans="1:8" s="2" customFormat="1" ht="13.5" customHeight="1">
      <c r="A23" s="27"/>
      <c r="B23" s="35" t="s">
        <v>1461</v>
      </c>
      <c r="C23" s="7"/>
      <c r="D23" s="8"/>
      <c r="E23" s="32"/>
      <c r="F23" s="22"/>
      <c r="G23" s="13"/>
      <c r="H23" s="8"/>
    </row>
    <row r="24" spans="1:8" s="2" customFormat="1" ht="13.5" customHeight="1">
      <c r="A24" s="30">
        <v>71</v>
      </c>
      <c r="B24" s="40" t="str">
        <f>VLOOKUP($A24,'PT ORGANISMOS'!$B$5:$H$1024,4,FALSE)</f>
        <v>eq.008</v>
      </c>
      <c r="C24" s="14" t="str">
        <f>VLOOKUP($A24,'PT ORGANISMOS'!$B$5:$H$1024,3,FALSE)</f>
        <v>Retroexcavadora 87 H.P.</v>
      </c>
      <c r="D24" s="15" t="str">
        <f>VLOOKUP($A24,'PT ORGANISMOS'!$B$5:$H$1024,7,FALSE)</f>
        <v>h</v>
      </c>
      <c r="E24" s="31">
        <v>13.0555</v>
      </c>
      <c r="F24" s="24">
        <f>VLOOKUP($B24,IN_05_17!$B:$E,4,)</f>
        <v>908.74122646239823</v>
      </c>
      <c r="G24" s="17">
        <f>F24*E24</f>
        <v>11864.071082079841</v>
      </c>
      <c r="H24" s="15"/>
    </row>
    <row r="27" spans="1:8" s="2" customFormat="1" ht="18">
      <c r="A27" s="27"/>
      <c r="B27" s="329" t="s">
        <v>1704</v>
      </c>
      <c r="C27" s="329"/>
      <c r="D27" s="329"/>
      <c r="E27" s="329"/>
      <c r="F27" s="329"/>
      <c r="G27" s="329"/>
      <c r="H27" s="329"/>
    </row>
    <row r="28" spans="1:8" s="2" customFormat="1" ht="15" customHeight="1">
      <c r="A28" s="27"/>
      <c r="B28" s="78"/>
      <c r="C28" s="78"/>
      <c r="D28" s="78"/>
      <c r="E28" s="78"/>
      <c r="F28" s="78"/>
      <c r="G28" s="78"/>
      <c r="H28" s="78"/>
    </row>
    <row r="29" spans="1:8" s="2" customFormat="1" ht="15.75">
      <c r="A29" s="50" t="s">
        <v>1694</v>
      </c>
      <c r="B29" s="42" t="s">
        <v>1699</v>
      </c>
      <c r="C29" s="11"/>
      <c r="D29" s="45" t="s">
        <v>1470</v>
      </c>
      <c r="E29" s="43" t="str">
        <f>A29</f>
        <v>1.60.02.F</v>
      </c>
      <c r="F29" s="45" t="s">
        <v>1477</v>
      </c>
      <c r="G29" s="44">
        <f>SUM(G31:G44)</f>
        <v>82362.502283111477</v>
      </c>
      <c r="H29" s="8" t="s">
        <v>0</v>
      </c>
    </row>
    <row r="30" spans="1:8" s="2" customFormat="1" ht="15">
      <c r="A30" s="28"/>
      <c r="B30" s="34" t="s">
        <v>1466</v>
      </c>
      <c r="C30" s="18"/>
      <c r="D30" s="19" t="s">
        <v>1471</v>
      </c>
      <c r="E30" s="19" t="s">
        <v>1467</v>
      </c>
      <c r="F30" s="20" t="s">
        <v>1468</v>
      </c>
      <c r="G30" s="20" t="s">
        <v>1469</v>
      </c>
      <c r="H30" s="18"/>
    </row>
    <row r="31" spans="1:8" s="2" customFormat="1" ht="13.5" customHeight="1">
      <c r="A31" s="29"/>
      <c r="B31" s="46" t="s">
        <v>1459</v>
      </c>
      <c r="C31" s="25"/>
      <c r="D31" s="41"/>
      <c r="E31" s="47"/>
      <c r="F31" s="48"/>
      <c r="G31" s="49"/>
      <c r="H31" s="41"/>
    </row>
    <row r="32" spans="1:8" s="2" customFormat="1" ht="13.5" customHeight="1">
      <c r="A32" s="27">
        <v>36</v>
      </c>
      <c r="B32" s="39" t="str">
        <f>VLOOKUP($A32,'PT ORGANISMOS'!$B$5:$H$1024,4,FALSE)</f>
        <v>ar.006</v>
      </c>
      <c r="C32" s="7" t="str">
        <f>VLOOKUP($A32,'PT ORGANISMOS'!$B$5:$H$1024,3,FALSE)</f>
        <v>Arena mediana</v>
      </c>
      <c r="D32" s="8" t="str">
        <f>VLOOKUP($A32,'PT ORGANISMOS'!$B$5:$H$1024,7,FALSE)</f>
        <v>m3</v>
      </c>
      <c r="E32" s="12">
        <v>0.93</v>
      </c>
      <c r="F32" s="22">
        <f>VLOOKUP($B32,IN_05_17!$B:$E,4,)</f>
        <v>336.32019450613524</v>
      </c>
      <c r="G32" s="13">
        <f t="shared" ref="G32:G40" si="1">F32*E32</f>
        <v>312.7777808907058</v>
      </c>
      <c r="H32" s="8"/>
    </row>
    <row r="33" spans="1:8" s="2" customFormat="1" ht="13.5" customHeight="1">
      <c r="A33" s="27">
        <v>33</v>
      </c>
      <c r="B33" s="39" t="str">
        <f>VLOOKUP($A33,'PT ORGANISMOS'!$B$5:$H$1024,4,FALSE)</f>
        <v>ar.003</v>
      </c>
      <c r="C33" s="7" t="str">
        <f>VLOOKUP($A33,'PT ORGANISMOS'!$B$5:$H$1024,3,FALSE)</f>
        <v>Ripio zarandeado 1/3</v>
      </c>
      <c r="D33" s="8" t="str">
        <f>VLOOKUP($A33,'PT ORGANISMOS'!$B$5:$H$1024,7,FALSE)</f>
        <v>m3</v>
      </c>
      <c r="E33" s="12">
        <v>1.07</v>
      </c>
      <c r="F33" s="22">
        <f>VLOOKUP($B33,IN_05_17!$B:$E,4,)</f>
        <v>321.58116026049601</v>
      </c>
      <c r="G33" s="13">
        <f t="shared" si="1"/>
        <v>344.09184147873077</v>
      </c>
      <c r="H33" s="8"/>
    </row>
    <row r="34" spans="1:8" s="2" customFormat="1" ht="13.5" customHeight="1">
      <c r="A34" s="27">
        <v>181</v>
      </c>
      <c r="B34" s="39" t="str">
        <f>VLOOKUP($A34,'PT ORGANISMOS'!$B$5:$H$1024,4,FALSE)</f>
        <v>li.006</v>
      </c>
      <c r="C34" s="7" t="str">
        <f>VLOOKUP($A34,'PT ORGANISMOS'!$B$5:$H$1024,3,FALSE)</f>
        <v>Cemento Portland</v>
      </c>
      <c r="D34" s="8" t="str">
        <f>VLOOKUP($A34,'PT ORGANISMOS'!$B$5:$H$1024,7,FALSE)</f>
        <v>kg</v>
      </c>
      <c r="E34" s="12">
        <v>161</v>
      </c>
      <c r="F34" s="22">
        <f>VLOOKUP($B34,IN_05_17!$B:$E,4,)</f>
        <v>5.7139735354607444</v>
      </c>
      <c r="G34" s="13">
        <f t="shared" si="1"/>
        <v>919.94973920917982</v>
      </c>
      <c r="H34" s="8"/>
    </row>
    <row r="35" spans="1:8" s="2" customFormat="1" ht="13.5" customHeight="1">
      <c r="A35" s="27">
        <v>238</v>
      </c>
      <c r="B35" s="39" t="str">
        <f>VLOOKUP($A35,'PT ORGANISMOS'!$B$5:$H$1024,4,FALSE)</f>
        <v>re.010</v>
      </c>
      <c r="C35" s="7" t="str">
        <f>VLOOKUP($A35,'PT ORGANISMOS'!$B$5:$H$1024,3,FALSE)</f>
        <v>Cruceta de Hº Aº separadora</v>
      </c>
      <c r="D35" s="8" t="str">
        <f>VLOOKUP($A35,'PT ORGANISMOS'!$B$5:$H$1024,7,FALSE)</f>
        <v>u</v>
      </c>
      <c r="E35" s="12">
        <v>1</v>
      </c>
      <c r="F35" s="22">
        <f>VLOOKUP($B35,IN_05_17!$B:$E,4,)</f>
        <v>10136.156054959418</v>
      </c>
      <c r="G35" s="13">
        <f t="shared" si="1"/>
        <v>10136.156054959418</v>
      </c>
      <c r="H35" s="8"/>
    </row>
    <row r="36" spans="1:8" s="2" customFormat="1" ht="13.5" customHeight="1">
      <c r="A36" s="27">
        <v>239</v>
      </c>
      <c r="B36" s="39" t="str">
        <f>VLOOKUP($A36,'PT ORGANISMOS'!$B$5:$H$1024,4,FALSE)</f>
        <v>re.015</v>
      </c>
      <c r="C36" s="7" t="str">
        <f>VLOOKUP($A36,'PT ORGANISMOS'!$B$5:$H$1024,3,FALSE)</f>
        <v>Columna de Hº Aº Vº de 10,50/1000/3</v>
      </c>
      <c r="D36" s="8" t="str">
        <f>VLOOKUP($A36,'PT ORGANISMOS'!$B$5:$H$1024,7,FALSE)</f>
        <v>u</v>
      </c>
      <c r="E36" s="12">
        <v>1</v>
      </c>
      <c r="F36" s="22">
        <f>VLOOKUP($B36,IN_05_17!$B:$E,4,)</f>
        <v>40202.457818985415</v>
      </c>
      <c r="G36" s="13">
        <f t="shared" si="1"/>
        <v>40202.457818985415</v>
      </c>
      <c r="H36" s="8"/>
    </row>
    <row r="37" spans="1:8" s="2" customFormat="1" ht="13.5" customHeight="1">
      <c r="A37" s="27">
        <v>251</v>
      </c>
      <c r="B37" s="39" t="str">
        <f>VLOOKUP($A37,'PT ORGANISMOS'!$B$5:$H$1024,4,FALSE)</f>
        <v>re.070</v>
      </c>
      <c r="C37" s="7" t="str">
        <f>VLOOKUP($A37,'PT ORGANISMOS'!$B$5:$H$1024,3,FALSE)</f>
        <v>Aislador Orgánico 13,2/33kv</v>
      </c>
      <c r="D37" s="8" t="str">
        <f>VLOOKUP($A37,'PT ORGANISMOS'!$B$5:$H$1024,7,FALSE)</f>
        <v>u</v>
      </c>
      <c r="E37" s="12">
        <v>3</v>
      </c>
      <c r="F37" s="22">
        <f>VLOOKUP($B37,IN_05_17!$B:$E,4,)</f>
        <v>303.00284191805491</v>
      </c>
      <c r="G37" s="13">
        <f t="shared" si="1"/>
        <v>909.00852575416479</v>
      </c>
      <c r="H37" s="8"/>
    </row>
    <row r="38" spans="1:8" s="2" customFormat="1" ht="13.5" customHeight="1">
      <c r="A38" s="27">
        <v>257</v>
      </c>
      <c r="B38" s="39" t="str">
        <f>VLOOKUP($A38,'PT ORGANISMOS'!$B$5:$H$1024,4,FALSE)</f>
        <v>re.100</v>
      </c>
      <c r="C38" s="7" t="str">
        <f>VLOOKUP($A38,'PT ORGANISMOS'!$B$5:$H$1024,3,FALSE)</f>
        <v>Juego de retensión completo</v>
      </c>
      <c r="D38" s="8" t="str">
        <f>VLOOKUP($A38,'PT ORGANISMOS'!$B$5:$H$1024,7,FALSE)</f>
        <v>u</v>
      </c>
      <c r="E38" s="12">
        <v>9.3699999999999992</v>
      </c>
      <c r="F38" s="22">
        <f>VLOOKUP($B38,IN_05_17!$B:$E,4,)</f>
        <v>1453.5768950921165</v>
      </c>
      <c r="G38" s="13">
        <f t="shared" si="1"/>
        <v>13620.015507013131</v>
      </c>
      <c r="H38" s="8"/>
    </row>
    <row r="39" spans="1:8" s="2" customFormat="1" ht="13.5" customHeight="1">
      <c r="A39" s="27">
        <v>245</v>
      </c>
      <c r="B39" s="39" t="str">
        <f>VLOOKUP($A39,'PT ORGANISMOS'!$B$5:$H$1024,4,FALSE)</f>
        <v>re.043</v>
      </c>
      <c r="C39" s="7" t="str">
        <f>VLOOKUP($A39,'PT ORGANISMOS'!$B$5:$H$1024,3,FALSE)</f>
        <v>Cable de Al desnudo de 50 mm² de Secc.</v>
      </c>
      <c r="D39" s="8" t="str">
        <f>VLOOKUP($A39,'PT ORGANISMOS'!$B$5:$H$1024,7,FALSE)</f>
        <v>m</v>
      </c>
      <c r="E39" s="12">
        <v>1.05</v>
      </c>
      <c r="F39" s="22">
        <f>VLOOKUP($B39,IN_05_17!$B:$E,4,)</f>
        <v>30.449685474376466</v>
      </c>
      <c r="G39" s="13">
        <f t="shared" si="1"/>
        <v>31.97216974809529</v>
      </c>
      <c r="H39" s="8"/>
    </row>
    <row r="40" spans="1:8" s="2" customFormat="1" ht="13.5" customHeight="1">
      <c r="A40" s="27">
        <v>252</v>
      </c>
      <c r="B40" s="39" t="str">
        <f>VLOOKUP($A40,'PT ORGANISMOS'!$B$5:$H$1024,4,FALSE)</f>
        <v>re.075</v>
      </c>
      <c r="C40" s="7" t="str">
        <f>VLOOKUP($A40,'PT ORGANISMOS'!$B$5:$H$1024,3,FALSE)</f>
        <v>Seccionador fusible XS</v>
      </c>
      <c r="D40" s="8" t="str">
        <f>VLOOKUP($A40,'PT ORGANISMOS'!$B$5:$H$1024,7,FALSE)</f>
        <v>u</v>
      </c>
      <c r="E40" s="32">
        <v>1.37</v>
      </c>
      <c r="F40" s="22">
        <f>VLOOKUP($B40,IN_05_17!$B:$E,4,)</f>
        <v>2666.9656443208446</v>
      </c>
      <c r="G40" s="13">
        <f t="shared" si="1"/>
        <v>3653.7429327195573</v>
      </c>
      <c r="H40" s="8"/>
    </row>
    <row r="41" spans="1:8" s="2" customFormat="1" ht="13.5" customHeight="1">
      <c r="A41" s="27"/>
      <c r="B41" s="35" t="s">
        <v>1460</v>
      </c>
      <c r="C41" s="7"/>
      <c r="D41" s="8"/>
      <c r="E41" s="12"/>
      <c r="F41" s="22"/>
      <c r="G41" s="13"/>
      <c r="H41" s="8"/>
    </row>
    <row r="42" spans="1:8" s="2" customFormat="1" ht="13.5" customHeight="1">
      <c r="A42" s="27">
        <v>203</v>
      </c>
      <c r="B42" s="39" t="str">
        <f>VLOOKUP($A42,'PT ORGANISMOS'!$B$5:$H$1024,4,FALSE)</f>
        <v>mo.007</v>
      </c>
      <c r="C42" s="7" t="str">
        <f>VLOOKUP($A42,'PT ORGANISMOS'!$B$5:$H$1024,3,FALSE)</f>
        <v>Cuadrilla tipo U.G.A.T.S.</v>
      </c>
      <c r="D42" s="8" t="str">
        <f>VLOOKUP($A42,'PT ORGANISMOS'!$B$5:$H$1024,7,FALSE)</f>
        <v>h</v>
      </c>
      <c r="E42" s="32">
        <v>51.362000000000002</v>
      </c>
      <c r="F42" s="22">
        <f>VLOOKUP($B42,IN_05_17!$B:$E,4,)</f>
        <v>146.20929399999994</v>
      </c>
      <c r="G42" s="13">
        <f>F42*E42</f>
        <v>7509.6017584279971</v>
      </c>
      <c r="H42" s="8"/>
    </row>
    <row r="43" spans="1:8" s="2" customFormat="1" ht="13.5" customHeight="1">
      <c r="A43" s="27"/>
      <c r="B43" s="35" t="s">
        <v>1461</v>
      </c>
      <c r="C43" s="7"/>
      <c r="D43" s="8"/>
      <c r="E43" s="32"/>
      <c r="F43" s="22"/>
      <c r="G43" s="13"/>
      <c r="H43" s="8"/>
    </row>
    <row r="44" spans="1:8" s="2" customFormat="1" ht="13.5" customHeight="1">
      <c r="A44" s="30">
        <v>71</v>
      </c>
      <c r="B44" s="40" t="str">
        <f>VLOOKUP($A44,'PT ORGANISMOS'!$B$5:$H$1024,4,FALSE)</f>
        <v>eq.008</v>
      </c>
      <c r="C44" s="14" t="str">
        <f>VLOOKUP($A44,'PT ORGANISMOS'!$B$5:$H$1024,3,FALSE)</f>
        <v>Retroexcavadora 87 H.P.</v>
      </c>
      <c r="D44" s="15" t="str">
        <f>VLOOKUP($A44,'PT ORGANISMOS'!$B$5:$H$1024,7,FALSE)</f>
        <v>h</v>
      </c>
      <c r="E44" s="31">
        <v>5.1970000000000001</v>
      </c>
      <c r="F44" s="24">
        <f>VLOOKUP($B44,IN_05_17!$B:$E,4,)</f>
        <v>908.74122646239823</v>
      </c>
      <c r="G44" s="17">
        <f>F44*E44</f>
        <v>4722.7281539250835</v>
      </c>
      <c r="H44" s="15"/>
    </row>
    <row r="47" spans="1:8" s="2" customFormat="1" ht="18">
      <c r="A47" s="27"/>
      <c r="B47" s="329" t="s">
        <v>1705</v>
      </c>
      <c r="C47" s="329"/>
      <c r="D47" s="329"/>
      <c r="E47" s="329"/>
      <c r="F47" s="329"/>
      <c r="G47" s="329"/>
      <c r="H47" s="329"/>
    </row>
    <row r="48" spans="1:8" s="2" customFormat="1" ht="15" customHeight="1">
      <c r="A48" s="27"/>
      <c r="B48" s="78"/>
      <c r="C48" s="78"/>
      <c r="D48" s="78"/>
      <c r="E48" s="78"/>
      <c r="F48" s="78"/>
      <c r="G48" s="78"/>
      <c r="H48" s="78"/>
    </row>
    <row r="49" spans="1:8" s="2" customFormat="1" ht="15.75">
      <c r="A49" s="50" t="s">
        <v>1695</v>
      </c>
      <c r="B49" s="42" t="s">
        <v>1700</v>
      </c>
      <c r="C49" s="11"/>
      <c r="D49" s="45" t="s">
        <v>1470</v>
      </c>
      <c r="E49" s="43" t="str">
        <f>A49</f>
        <v>1.60.03.F</v>
      </c>
      <c r="F49" s="45" t="s">
        <v>1477</v>
      </c>
      <c r="G49" s="44">
        <f>SUM(G51:G67)</f>
        <v>55993.522414974796</v>
      </c>
      <c r="H49" s="8" t="s">
        <v>0</v>
      </c>
    </row>
    <row r="50" spans="1:8" s="2" customFormat="1" ht="15">
      <c r="A50" s="28"/>
      <c r="B50" s="34" t="s">
        <v>1466</v>
      </c>
      <c r="C50" s="18"/>
      <c r="D50" s="19" t="s">
        <v>1471</v>
      </c>
      <c r="E50" s="19" t="s">
        <v>1467</v>
      </c>
      <c r="F50" s="20" t="s">
        <v>1468</v>
      </c>
      <c r="G50" s="20" t="s">
        <v>1469</v>
      </c>
      <c r="H50" s="18"/>
    </row>
    <row r="51" spans="1:8" s="2" customFormat="1" ht="13.5" customHeight="1">
      <c r="A51" s="29"/>
      <c r="B51" s="46" t="s">
        <v>1459</v>
      </c>
      <c r="C51" s="25"/>
      <c r="D51" s="41"/>
      <c r="E51" s="47"/>
      <c r="F51" s="48"/>
      <c r="G51" s="49"/>
      <c r="H51" s="41"/>
    </row>
    <row r="52" spans="1:8" s="2" customFormat="1" ht="13.5" customHeight="1">
      <c r="A52" s="27">
        <v>36</v>
      </c>
      <c r="B52" s="39" t="str">
        <f>VLOOKUP($A52,'PT ORGANISMOS'!$B$5:$H$1024,4,FALSE)</f>
        <v>ar.006</v>
      </c>
      <c r="C52" s="7" t="str">
        <f>VLOOKUP($A52,'PT ORGANISMOS'!$B$5:$H$1024,3,FALSE)</f>
        <v>Arena mediana</v>
      </c>
      <c r="D52" s="8" t="str">
        <f>VLOOKUP($A52,'PT ORGANISMOS'!$B$5:$H$1024,7,FALSE)</f>
        <v>m3</v>
      </c>
      <c r="E52" s="12">
        <v>1.59</v>
      </c>
      <c r="F52" s="22">
        <f>VLOOKUP($B52,IN_05_17!$B:$E,4,)</f>
        <v>336.32019450613524</v>
      </c>
      <c r="G52" s="13">
        <f t="shared" ref="G52:G63" si="2">F52*E52</f>
        <v>534.74910926475502</v>
      </c>
      <c r="H52" s="8"/>
    </row>
    <row r="53" spans="1:8" s="2" customFormat="1" ht="13.5" customHeight="1">
      <c r="A53" s="27">
        <v>33</v>
      </c>
      <c r="B53" s="39" t="str">
        <f>VLOOKUP($A53,'PT ORGANISMOS'!$B$5:$H$1024,4,FALSE)</f>
        <v>ar.003</v>
      </c>
      <c r="C53" s="7" t="str">
        <f>VLOOKUP($A53,'PT ORGANISMOS'!$B$5:$H$1024,3,FALSE)</f>
        <v>Ripio zarandeado 1/3</v>
      </c>
      <c r="D53" s="8" t="str">
        <f>VLOOKUP($A53,'PT ORGANISMOS'!$B$5:$H$1024,7,FALSE)</f>
        <v>m3</v>
      </c>
      <c r="E53" s="12">
        <v>2.4</v>
      </c>
      <c r="F53" s="22">
        <f>VLOOKUP($B53,IN_05_17!$B:$E,4,)</f>
        <v>321.58116026049601</v>
      </c>
      <c r="G53" s="13">
        <f t="shared" si="2"/>
        <v>771.79478462519035</v>
      </c>
      <c r="H53" s="8"/>
    </row>
    <row r="54" spans="1:8" s="2" customFormat="1" ht="13.5" customHeight="1">
      <c r="A54" s="27">
        <v>181</v>
      </c>
      <c r="B54" s="39" t="str">
        <f>VLOOKUP($A54,'PT ORGANISMOS'!$B$5:$H$1024,4,FALSE)</f>
        <v>li.006</v>
      </c>
      <c r="C54" s="7" t="str">
        <f>VLOOKUP($A54,'PT ORGANISMOS'!$B$5:$H$1024,3,FALSE)</f>
        <v>Cemento Portland</v>
      </c>
      <c r="D54" s="8" t="str">
        <f>VLOOKUP($A54,'PT ORGANISMOS'!$B$5:$H$1024,7,FALSE)</f>
        <v>kg</v>
      </c>
      <c r="E54" s="12">
        <v>274</v>
      </c>
      <c r="F54" s="22">
        <f>VLOOKUP($B54,IN_05_17!$B:$E,4,)</f>
        <v>5.7139735354607444</v>
      </c>
      <c r="G54" s="13">
        <f t="shared" si="2"/>
        <v>1565.628748716244</v>
      </c>
      <c r="H54" s="8"/>
    </row>
    <row r="55" spans="1:8" s="2" customFormat="1" ht="13.5" customHeight="1">
      <c r="A55" s="27">
        <v>240</v>
      </c>
      <c r="B55" s="39" t="str">
        <f>VLOOKUP($A55,'PT ORGANISMOS'!$B$5:$H$1024,4,FALSE)</f>
        <v>re.020</v>
      </c>
      <c r="C55" s="7" t="str">
        <f>VLOOKUP($A55,'PT ORGANISMOS'!$B$5:$H$1024,3,FALSE)</f>
        <v>Columna de HºAºVº de 9,5/900/3</v>
      </c>
      <c r="D55" s="8" t="str">
        <f>VLOOKUP($A55,'PT ORGANISMOS'!$B$5:$H$1024,7,FALSE)</f>
        <v>u</v>
      </c>
      <c r="E55" s="12">
        <v>1</v>
      </c>
      <c r="F55" s="22">
        <f>VLOOKUP($B55,IN_05_17!$B:$E,4,)</f>
        <v>34572.00337825359</v>
      </c>
      <c r="G55" s="13">
        <f t="shared" si="2"/>
        <v>34572.00337825359</v>
      </c>
      <c r="H55" s="8"/>
    </row>
    <row r="56" spans="1:8" s="2" customFormat="1" ht="13.5" customHeight="1">
      <c r="A56" s="27">
        <v>257</v>
      </c>
      <c r="B56" s="39" t="str">
        <f>VLOOKUP($A56,'PT ORGANISMOS'!$B$5:$H$1024,4,FALSE)</f>
        <v>re.100</v>
      </c>
      <c r="C56" s="7" t="str">
        <f>VLOOKUP($A56,'PT ORGANISMOS'!$B$5:$H$1024,3,FALSE)</f>
        <v>Juego de retensión completo</v>
      </c>
      <c r="D56" s="8" t="str">
        <f>VLOOKUP($A56,'PT ORGANISMOS'!$B$5:$H$1024,7,FALSE)</f>
        <v>u</v>
      </c>
      <c r="E56" s="12">
        <v>1.44</v>
      </c>
      <c r="F56" s="22">
        <f>VLOOKUP($B56,IN_05_17!$B:$E,4,)</f>
        <v>1453.5768950921165</v>
      </c>
      <c r="G56" s="13">
        <f t="shared" si="2"/>
        <v>2093.1507289326478</v>
      </c>
      <c r="H56" s="8"/>
    </row>
    <row r="57" spans="1:8" s="2" customFormat="1" ht="13.5" customHeight="1">
      <c r="A57" s="27">
        <v>241</v>
      </c>
      <c r="B57" s="39" t="str">
        <f>VLOOKUP($A57,'PT ORGANISMOS'!$B$5:$H$1024,4,FALSE)</f>
        <v>re.025</v>
      </c>
      <c r="C57" s="7" t="str">
        <f>VLOOKUP($A57,'PT ORGANISMOS'!$B$5:$H$1024,3,FALSE)</f>
        <v>Poste de eucaliptus creosotado 11 m</v>
      </c>
      <c r="D57" s="8" t="str">
        <f>VLOOKUP($A57,'PT ORGANISMOS'!$B$5:$H$1024,7,FALSE)</f>
        <v>u</v>
      </c>
      <c r="E57" s="12">
        <v>1</v>
      </c>
      <c r="F57" s="22">
        <f>VLOOKUP($B57,IN_05_17!$B:$E,4,)</f>
        <v>937.83103659644053</v>
      </c>
      <c r="G57" s="13">
        <f t="shared" si="2"/>
        <v>937.83103659644053</v>
      </c>
      <c r="H57" s="8"/>
    </row>
    <row r="58" spans="1:8" s="2" customFormat="1" ht="13.5" customHeight="1">
      <c r="A58" s="27">
        <v>258</v>
      </c>
      <c r="B58" s="39" t="str">
        <f>VLOOKUP($A58,'PT ORGANISMOS'!$B$5:$H$1024,4,FALSE)</f>
        <v>re.105</v>
      </c>
      <c r="C58" s="7" t="str">
        <f>VLOOKUP($A58,'PT ORGANISMOS'!$B$5:$H$1024,3,FALSE)</f>
        <v>Juego de suspensión completo</v>
      </c>
      <c r="D58" s="8" t="str">
        <f>VLOOKUP($A58,'PT ORGANISMOS'!$B$5:$H$1024,7,FALSE)</f>
        <v>u</v>
      </c>
      <c r="E58" s="12">
        <v>1</v>
      </c>
      <c r="F58" s="22">
        <f>VLOOKUP($B58,IN_05_17!$B:$E,4,)</f>
        <v>2571.9587319074435</v>
      </c>
      <c r="G58" s="13">
        <f t="shared" si="2"/>
        <v>2571.9587319074435</v>
      </c>
      <c r="H58" s="8"/>
    </row>
    <row r="59" spans="1:8" s="2" customFormat="1" ht="13.5" customHeight="1">
      <c r="A59" s="27">
        <v>246</v>
      </c>
      <c r="B59" s="39" t="str">
        <f>VLOOKUP($A59,'PT ORGANISMOS'!$B$5:$H$1024,4,FALSE)</f>
        <v>re.045</v>
      </c>
      <c r="C59" s="7" t="str">
        <f>VLOOKUP($A59,'PT ORGANISMOS'!$B$5:$H$1024,3,FALSE)</f>
        <v>Conductor Cu preensamblado 3x95 + 1x50 m</v>
      </c>
      <c r="D59" s="8" t="str">
        <f>VLOOKUP($A59,'PT ORGANISMOS'!$B$5:$H$1024,7,FALSE)</f>
        <v>m</v>
      </c>
      <c r="E59" s="12">
        <v>1</v>
      </c>
      <c r="F59" s="22">
        <f>VLOOKUP($B59,IN_05_17!$B:$E,4,)</f>
        <v>221.49501150121412</v>
      </c>
      <c r="G59" s="13">
        <f t="shared" si="2"/>
        <v>221.49501150121412</v>
      </c>
      <c r="H59" s="8"/>
    </row>
    <row r="60" spans="1:8" s="2" customFormat="1" ht="13.5" customHeight="1">
      <c r="A60" s="27">
        <v>253</v>
      </c>
      <c r="B60" s="39" t="str">
        <f>VLOOKUP($A60,'PT ORGANISMOS'!$B$5:$H$1024,4,FALSE)</f>
        <v>re.080</v>
      </c>
      <c r="C60" s="7" t="str">
        <f>VLOOKUP($A60,'PT ORGANISMOS'!$B$5:$H$1024,3,FALSE)</f>
        <v>Jabalina tipo Cooperweld 1,50x3/4"</v>
      </c>
      <c r="D60" s="8" t="str">
        <f>VLOOKUP($A60,'PT ORGANISMOS'!$B$5:$H$1024,7,FALSE)</f>
        <v>u</v>
      </c>
      <c r="E60" s="32">
        <v>1.5</v>
      </c>
      <c r="F60" s="22">
        <f>VLOOKUP($B60,IN_05_17!$B:$E,4,)</f>
        <v>415.98886188094946</v>
      </c>
      <c r="G60" s="13">
        <f t="shared" si="2"/>
        <v>623.98329282142413</v>
      </c>
      <c r="H60" s="8"/>
    </row>
    <row r="61" spans="1:8" s="2" customFormat="1" ht="13.5" customHeight="1">
      <c r="A61" s="27">
        <v>244</v>
      </c>
      <c r="B61" s="39" t="str">
        <f>VLOOKUP($A61,'PT ORGANISMOS'!$B$5:$H$1024,4,FALSE)</f>
        <v>re.040</v>
      </c>
      <c r="C61" s="7" t="str">
        <f>VLOOKUP($A61,'PT ORGANISMOS'!$B$5:$H$1024,3,FALSE)</f>
        <v>Conductor desnudo de cobre de 16 mm²</v>
      </c>
      <c r="D61" s="8" t="str">
        <f>VLOOKUP($A61,'PT ORGANISMOS'!$B$5:$H$1024,7,FALSE)</f>
        <v>m</v>
      </c>
      <c r="E61" s="32">
        <v>22.091000000000001</v>
      </c>
      <c r="F61" s="22">
        <f>VLOOKUP($B61,IN_05_17!$B:$E,4,)</f>
        <v>75.085980515543611</v>
      </c>
      <c r="G61" s="13">
        <f t="shared" si="2"/>
        <v>1658.7243955688739</v>
      </c>
      <c r="H61" s="8"/>
    </row>
    <row r="62" spans="1:8" s="2" customFormat="1" ht="13.5" customHeight="1">
      <c r="A62" s="27">
        <v>255</v>
      </c>
      <c r="B62" s="39" t="str">
        <f>VLOOKUP($A62,'PT ORGANISMOS'!$B$5:$H$1024,4,FALSE)</f>
        <v>re.090</v>
      </c>
      <c r="C62" s="7" t="str">
        <f>VLOOKUP($A62,'PT ORGANISMOS'!$B$5:$H$1024,3,FALSE)</f>
        <v>Cajas de derivación trifásica RBT</v>
      </c>
      <c r="D62" s="8" t="str">
        <f>VLOOKUP($A62,'PT ORGANISMOS'!$B$5:$H$1024,7,FALSE)</f>
        <v>u</v>
      </c>
      <c r="E62" s="12">
        <v>1</v>
      </c>
      <c r="F62" s="22">
        <f>VLOOKUP($B62,IN_05_17!$B:$E,4,)</f>
        <v>3494.3984068011232</v>
      </c>
      <c r="G62" s="13">
        <f t="shared" si="2"/>
        <v>3494.3984068011232</v>
      </c>
      <c r="H62" s="8"/>
    </row>
    <row r="63" spans="1:8" s="2" customFormat="1" ht="13.5" customHeight="1">
      <c r="A63" s="27">
        <v>248</v>
      </c>
      <c r="B63" s="39" t="str">
        <f>VLOOKUP($A63,'PT ORGANISMOS'!$B$5:$H$1024,4,FALSE)</f>
        <v>re.055</v>
      </c>
      <c r="C63" s="7" t="str">
        <f>VLOOKUP($A63,'PT ORGANISMOS'!$B$5:$H$1024,3,FALSE)</f>
        <v>Conductor prerreunido 4 x 10 mm²</v>
      </c>
      <c r="D63" s="8" t="str">
        <f>VLOOKUP($A63,'PT ORGANISMOS'!$B$5:$H$1024,7,FALSE)</f>
        <v>u</v>
      </c>
      <c r="E63" s="32">
        <v>1.05</v>
      </c>
      <c r="F63" s="22">
        <f>VLOOKUP($B63,IN_05_17!$B:$E,4,)</f>
        <v>141.31127828358439</v>
      </c>
      <c r="G63" s="13">
        <f t="shared" si="2"/>
        <v>148.37684219776361</v>
      </c>
      <c r="H63" s="8"/>
    </row>
    <row r="64" spans="1:8" s="2" customFormat="1" ht="13.5" customHeight="1">
      <c r="A64" s="27"/>
      <c r="B64" s="35" t="s">
        <v>1460</v>
      </c>
      <c r="C64" s="7"/>
      <c r="D64" s="8"/>
      <c r="E64" s="12"/>
      <c r="F64" s="22"/>
      <c r="G64" s="13"/>
      <c r="H64" s="8"/>
    </row>
    <row r="65" spans="1:8" s="2" customFormat="1" ht="13.5" customHeight="1">
      <c r="A65" s="27">
        <v>203</v>
      </c>
      <c r="B65" s="39" t="str">
        <f>VLOOKUP($A65,'PT ORGANISMOS'!$B$5:$H$1024,4,FALSE)</f>
        <v>mo.007</v>
      </c>
      <c r="C65" s="7" t="str">
        <f>VLOOKUP($A65,'PT ORGANISMOS'!$B$5:$H$1024,3,FALSE)</f>
        <v>Cuadrilla tipo U.G.A.T.S.</v>
      </c>
      <c r="D65" s="8" t="str">
        <f>VLOOKUP($A65,'PT ORGANISMOS'!$B$5:$H$1024,7,FALSE)</f>
        <v>h</v>
      </c>
      <c r="E65" s="32">
        <v>30.32</v>
      </c>
      <c r="F65" s="22">
        <f>VLOOKUP($B65,IN_05_17!$B:$E,4,)</f>
        <v>146.20929399999994</v>
      </c>
      <c r="G65" s="13">
        <f>F65*E65</f>
        <v>4433.0657940799983</v>
      </c>
      <c r="H65" s="8"/>
    </row>
    <row r="66" spans="1:8" s="2" customFormat="1" ht="13.5" customHeight="1">
      <c r="A66" s="27"/>
      <c r="B66" s="35" t="s">
        <v>1461</v>
      </c>
      <c r="C66" s="7"/>
      <c r="D66" s="8"/>
      <c r="E66" s="32"/>
      <c r="F66" s="22"/>
      <c r="G66" s="13"/>
      <c r="H66" s="8"/>
    </row>
    <row r="67" spans="1:8" s="2" customFormat="1" ht="13.5" customHeight="1">
      <c r="A67" s="30">
        <v>71</v>
      </c>
      <c r="B67" s="40" t="str">
        <f>VLOOKUP($A67,'PT ORGANISMOS'!$B$5:$H$1024,4,FALSE)</f>
        <v>eq.008</v>
      </c>
      <c r="C67" s="14" t="str">
        <f>VLOOKUP($A67,'PT ORGANISMOS'!$B$5:$H$1024,3,FALSE)</f>
        <v>Retroexcavadora 87 H.P.</v>
      </c>
      <c r="D67" s="15" t="str">
        <f>VLOOKUP($A67,'PT ORGANISMOS'!$B$5:$H$1024,7,FALSE)</f>
        <v>h</v>
      </c>
      <c r="E67" s="31">
        <v>2.6040000000000001</v>
      </c>
      <c r="F67" s="24">
        <f>VLOOKUP($B67,IN_05_17!$B:$E,4,)</f>
        <v>908.74122646239823</v>
      </c>
      <c r="G67" s="17">
        <f>F67*E67</f>
        <v>2366.3621537080849</v>
      </c>
      <c r="H67" s="15"/>
    </row>
    <row r="70" spans="1:8" s="2" customFormat="1" ht="18">
      <c r="A70" s="27"/>
      <c r="B70" s="329" t="s">
        <v>1706</v>
      </c>
      <c r="C70" s="329"/>
      <c r="D70" s="329"/>
      <c r="E70" s="329"/>
      <c r="F70" s="329"/>
      <c r="G70" s="329"/>
      <c r="H70" s="329"/>
    </row>
    <row r="71" spans="1:8" s="2" customFormat="1" ht="15" customHeight="1">
      <c r="A71" s="27"/>
      <c r="B71" s="78"/>
      <c r="C71" s="78"/>
      <c r="D71" s="78"/>
      <c r="E71" s="78"/>
      <c r="F71" s="78"/>
      <c r="G71" s="78"/>
      <c r="H71" s="78"/>
    </row>
    <row r="72" spans="1:8" s="2" customFormat="1" ht="15.75">
      <c r="A72" s="50" t="s">
        <v>1696</v>
      </c>
      <c r="B72" s="42" t="s">
        <v>1701</v>
      </c>
      <c r="C72" s="11"/>
      <c r="D72" s="45" t="s">
        <v>1470</v>
      </c>
      <c r="E72" s="43" t="str">
        <f>A72</f>
        <v>1.60.04.F</v>
      </c>
      <c r="F72" s="45" t="s">
        <v>1477</v>
      </c>
      <c r="G72" s="44">
        <f>SUM(G74:G81)</f>
        <v>86604.888475666085</v>
      </c>
      <c r="H72" s="8" t="s">
        <v>0</v>
      </c>
    </row>
    <row r="73" spans="1:8" s="2" customFormat="1" ht="15">
      <c r="A73" s="28"/>
      <c r="B73" s="34" t="s">
        <v>1466</v>
      </c>
      <c r="C73" s="18"/>
      <c r="D73" s="19" t="s">
        <v>1471</v>
      </c>
      <c r="E73" s="19" t="s">
        <v>1467</v>
      </c>
      <c r="F73" s="20" t="s">
        <v>1468</v>
      </c>
      <c r="G73" s="20" t="s">
        <v>1469</v>
      </c>
      <c r="H73" s="18"/>
    </row>
    <row r="74" spans="1:8" s="2" customFormat="1" ht="13.5" customHeight="1">
      <c r="A74" s="29"/>
      <c r="B74" s="46" t="s">
        <v>1459</v>
      </c>
      <c r="C74" s="25"/>
      <c r="D74" s="41"/>
      <c r="E74" s="47"/>
      <c r="F74" s="48"/>
      <c r="G74" s="49"/>
      <c r="H74" s="41"/>
    </row>
    <row r="75" spans="1:8" s="2" customFormat="1" ht="13.5" customHeight="1">
      <c r="A75" s="27">
        <v>250</v>
      </c>
      <c r="B75" s="39" t="str">
        <f>VLOOKUP($A75,'PT ORGANISMOS'!$B$5:$H$1024,4,FALSE)</f>
        <v>re.065</v>
      </c>
      <c r="C75" s="7" t="str">
        <f>VLOOKUP($A75,'PT ORGANISMOS'!$B$5:$H$1024,3,FALSE)</f>
        <v>Artefacto Strand MB 70 con SAP 250 W</v>
      </c>
      <c r="D75" s="8" t="str">
        <f>VLOOKUP($A75,'PT ORGANISMOS'!$B$5:$H$1024,7,FALSE)</f>
        <v>u</v>
      </c>
      <c r="E75" s="12">
        <v>1.409</v>
      </c>
      <c r="F75" s="22">
        <f>VLOOKUP($B75,IN_05_17!$B:$E,4,)</f>
        <v>5262.4397909376585</v>
      </c>
      <c r="G75" s="13">
        <f>F75*E75</f>
        <v>7414.777665431161</v>
      </c>
      <c r="H75" s="8"/>
    </row>
    <row r="76" spans="1:8" s="2" customFormat="1" ht="13.5" customHeight="1">
      <c r="A76" s="27">
        <v>256</v>
      </c>
      <c r="B76" s="39" t="str">
        <f>VLOOKUP($A76,'PT ORGANISMOS'!$B$5:$H$1024,4,FALSE)</f>
        <v>re.095</v>
      </c>
      <c r="C76" s="7" t="str">
        <f>VLOOKUP($A76,'PT ORGANISMOS'!$B$5:$H$1024,3,FALSE)</f>
        <v>Gabinete estanco PVC 600x600x225 c/cerrad. AºPº</v>
      </c>
      <c r="D76" s="8" t="str">
        <f>VLOOKUP($A76,'PT ORGANISMOS'!$B$5:$H$1024,7,FALSE)</f>
        <v>u</v>
      </c>
      <c r="E76" s="12">
        <v>2.2170000000000001</v>
      </c>
      <c r="F76" s="22">
        <f>VLOOKUP($B76,IN_05_17!$B:$E,4,)</f>
        <v>3275.1551581201002</v>
      </c>
      <c r="G76" s="13">
        <f>F76*E76</f>
        <v>7261.0189855522622</v>
      </c>
      <c r="H76" s="8"/>
    </row>
    <row r="77" spans="1:8" s="2" customFormat="1" ht="13.5" customHeight="1">
      <c r="A77" s="27">
        <v>247</v>
      </c>
      <c r="B77" s="39" t="str">
        <f>VLOOKUP($A77,'PT ORGANISMOS'!$B$5:$H$1024,4,FALSE)</f>
        <v>re.050</v>
      </c>
      <c r="C77" s="7" t="str">
        <f>VLOOKUP($A77,'PT ORGANISMOS'!$B$5:$H$1024,3,FALSE)</f>
        <v>Conductor CU forrado 1 x 35 mm²</v>
      </c>
      <c r="D77" s="8" t="str">
        <f>VLOOKUP($A77,'PT ORGANISMOS'!$B$5:$H$1024,7,FALSE)</f>
        <v>m</v>
      </c>
      <c r="E77" s="12">
        <v>551.80999999999995</v>
      </c>
      <c r="F77" s="22">
        <f>VLOOKUP($B77,IN_05_17!$B:$E,4,)</f>
        <v>102.19274729030506</v>
      </c>
      <c r="G77" s="13">
        <f>F77*E77</f>
        <v>56390.979882263229</v>
      </c>
      <c r="H77" s="8"/>
    </row>
    <row r="78" spans="1:8" s="2" customFormat="1" ht="13.5" customHeight="1">
      <c r="A78" s="27"/>
      <c r="B78" s="35" t="s">
        <v>1460</v>
      </c>
      <c r="C78" s="7"/>
      <c r="D78" s="8"/>
      <c r="E78" s="12"/>
      <c r="F78" s="22"/>
      <c r="G78" s="13"/>
      <c r="H78" s="8"/>
    </row>
    <row r="79" spans="1:8" s="2" customFormat="1" ht="13.5" customHeight="1">
      <c r="A79" s="27">
        <v>203</v>
      </c>
      <c r="B79" s="39" t="str">
        <f>VLOOKUP($A79,'PT ORGANISMOS'!$B$5:$H$1024,4,FALSE)</f>
        <v>mo.007</v>
      </c>
      <c r="C79" s="7" t="str">
        <f>VLOOKUP($A79,'PT ORGANISMOS'!$B$5:$H$1024,3,FALSE)</f>
        <v>Cuadrilla tipo U.G.A.T.S.</v>
      </c>
      <c r="D79" s="8" t="str">
        <f>VLOOKUP($A79,'PT ORGANISMOS'!$B$5:$H$1024,7,FALSE)</f>
        <v>h</v>
      </c>
      <c r="E79" s="32">
        <v>97.006</v>
      </c>
      <c r="F79" s="22">
        <f>VLOOKUP($B79,IN_05_17!$B:$E,4,)</f>
        <v>146.20929399999994</v>
      </c>
      <c r="G79" s="13">
        <f>F79*E79</f>
        <v>14183.178773763995</v>
      </c>
      <c r="H79" s="8"/>
    </row>
    <row r="80" spans="1:8" s="2" customFormat="1" ht="13.5" customHeight="1">
      <c r="A80" s="27"/>
      <c r="B80" s="35" t="s">
        <v>1461</v>
      </c>
      <c r="C80" s="7"/>
      <c r="D80" s="8"/>
      <c r="E80" s="32"/>
      <c r="F80" s="22"/>
      <c r="G80" s="13"/>
      <c r="H80" s="8"/>
    </row>
    <row r="81" spans="1:8" s="2" customFormat="1" ht="13.5" customHeight="1">
      <c r="A81" s="30">
        <v>71</v>
      </c>
      <c r="B81" s="40" t="str">
        <f>VLOOKUP($A81,'PT ORGANISMOS'!$B$5:$H$1024,4,FALSE)</f>
        <v>eq.008</v>
      </c>
      <c r="C81" s="14" t="str">
        <f>VLOOKUP($A81,'PT ORGANISMOS'!$B$5:$H$1024,3,FALSE)</f>
        <v>Retroexcavadora 87 H.P.</v>
      </c>
      <c r="D81" s="15" t="str">
        <f>VLOOKUP($A81,'PT ORGANISMOS'!$B$5:$H$1024,7,FALSE)</f>
        <v>h</v>
      </c>
      <c r="E81" s="31">
        <v>1.4910000000000001</v>
      </c>
      <c r="F81" s="24">
        <f>VLOOKUP($B81,IN_05_17!$B:$E,4,)</f>
        <v>908.74122646239823</v>
      </c>
      <c r="G81" s="17">
        <f>F81*E81</f>
        <v>1354.9331686554358</v>
      </c>
      <c r="H81" s="15"/>
    </row>
  </sheetData>
  <mergeCells count="7">
    <mergeCell ref="B70:H70"/>
    <mergeCell ref="B2:H2"/>
    <mergeCell ref="B3:H3"/>
    <mergeCell ref="B4:H4"/>
    <mergeCell ref="B6:H6"/>
    <mergeCell ref="B27:H27"/>
    <mergeCell ref="B47:H47"/>
  </mergeCells>
  <pageMargins left="0.78740157480314965" right="0" top="0.74803149606299213" bottom="0.74803149606299213" header="0.31496062992125984" footer="0.31496062992125984"/>
  <pageSetup paperSize="9" orientation="portrait" r:id="rId1"/>
  <rowBreaks count="1" manualBreakCount="1">
    <brk id="46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/>
  </sheetPr>
  <dimension ref="A1:I61"/>
  <sheetViews>
    <sheetView topLeftCell="B1" workbookViewId="0">
      <selection activeCell="E1" sqref="E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1.25" customHeight="1"/>
    <row r="2" spans="1:9" s="1" customFormat="1" ht="33.75" customHeight="1">
      <c r="A2" s="26"/>
      <c r="B2" s="327" t="str">
        <f>'PT ORGANISMOS'!A2</f>
        <v>Precios de MAYO 2017</v>
      </c>
      <c r="C2" s="327"/>
      <c r="D2" s="327"/>
      <c r="E2" s="327"/>
      <c r="F2" s="327"/>
      <c r="G2" s="327"/>
      <c r="H2" s="327"/>
      <c r="I2" s="67"/>
    </row>
    <row r="3" spans="1:9" s="1" customFormat="1" ht="30" customHeight="1">
      <c r="A3" s="26"/>
      <c r="B3" s="326" t="s">
        <v>1465</v>
      </c>
      <c r="C3" s="326"/>
      <c r="D3" s="326"/>
      <c r="E3" s="326"/>
      <c r="F3" s="326"/>
      <c r="G3" s="326"/>
      <c r="H3" s="326"/>
      <c r="I3" s="67"/>
    </row>
    <row r="4" spans="1:9" s="1" customFormat="1" ht="26.25" customHeight="1">
      <c r="A4" s="26"/>
      <c r="B4" s="328" t="s">
        <v>1710</v>
      </c>
      <c r="C4" s="328"/>
      <c r="D4" s="328"/>
      <c r="E4" s="328"/>
      <c r="F4" s="328"/>
      <c r="G4" s="328"/>
      <c r="H4" s="328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1711</v>
      </c>
      <c r="B6" s="42" t="s">
        <v>1715</v>
      </c>
      <c r="C6" s="11"/>
      <c r="D6" s="45" t="s">
        <v>1470</v>
      </c>
      <c r="E6" s="43" t="str">
        <f>A6</f>
        <v>1.80.01.A</v>
      </c>
      <c r="F6" s="45" t="s">
        <v>1477</v>
      </c>
      <c r="G6" s="44">
        <f>SUM(G8:G17)</f>
        <v>484.43332750004583</v>
      </c>
      <c r="H6" s="8" t="s">
        <v>4</v>
      </c>
    </row>
    <row r="7" spans="1:9" s="2" customFormat="1" ht="15">
      <c r="A7" s="28"/>
      <c r="B7" s="34" t="s">
        <v>1466</v>
      </c>
      <c r="C7" s="18"/>
      <c r="D7" s="19" t="s">
        <v>1471</v>
      </c>
      <c r="E7" s="19" t="s">
        <v>1467</v>
      </c>
      <c r="F7" s="20" t="s">
        <v>1468</v>
      </c>
      <c r="G7" s="20" t="s">
        <v>1469</v>
      </c>
      <c r="H7" s="18"/>
    </row>
    <row r="8" spans="1:9" s="2" customFormat="1" ht="13.5" customHeight="1">
      <c r="A8" s="29"/>
      <c r="B8" s="46" t="s">
        <v>1459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2</v>
      </c>
      <c r="B9" s="39" t="str">
        <f>VLOOKUP($A9,'PT ORGANISMOS'!$B$5:$H$1024,4,FALSE)</f>
        <v>ac.015</v>
      </c>
      <c r="C9" s="7" t="str">
        <f>VLOOKUP($A9,'PT ORGANISMOS'!$B$5:$H$1024,3,FALSE)</f>
        <v>Hierro mejorado de 10 mm.</v>
      </c>
      <c r="D9" s="8" t="str">
        <f>VLOOKUP($A9,'PT ORGANISMOS'!$B$5:$H$1024,7,FALSE)</f>
        <v>kg</v>
      </c>
      <c r="E9" s="12">
        <v>1.4</v>
      </c>
      <c r="F9" s="22">
        <f>VLOOKUP($B9,IN_05_17!$B:$E,4,)</f>
        <v>21.921920795949536</v>
      </c>
      <c r="G9" s="13">
        <f>F9*E9</f>
        <v>30.690689114329349</v>
      </c>
      <c r="H9" s="8"/>
    </row>
    <row r="10" spans="1:9" s="2" customFormat="1" ht="13.5" customHeight="1">
      <c r="A10" s="27">
        <v>181</v>
      </c>
      <c r="B10" s="39" t="str">
        <f>VLOOKUP($A10,'PT ORGANISMOS'!$B$5:$H$1024,4,FALSE)</f>
        <v>li.006</v>
      </c>
      <c r="C10" s="7" t="str">
        <f>VLOOKUP($A10,'PT ORGANISMOS'!$B$5:$H$1024,3,FALSE)</f>
        <v>Cemento Portland</v>
      </c>
      <c r="D10" s="8" t="str">
        <f>VLOOKUP($A10,'PT ORGANISMOS'!$B$5:$H$1024,7,FALSE)</f>
        <v>kg</v>
      </c>
      <c r="E10" s="12">
        <v>36.75</v>
      </c>
      <c r="F10" s="22">
        <f>VLOOKUP($B10,IN_05_17!$B:$E,4,)</f>
        <v>5.7139735354607444</v>
      </c>
      <c r="G10" s="13">
        <f>F10*E10</f>
        <v>209.98852742818235</v>
      </c>
      <c r="H10" s="8"/>
    </row>
    <row r="11" spans="1:9" s="2" customFormat="1" ht="13.5" customHeight="1">
      <c r="A11" s="27">
        <v>33</v>
      </c>
      <c r="B11" s="39" t="str">
        <f>VLOOKUP($A11,'PT ORGANISMOS'!$B$5:$H$1024,4,FALSE)</f>
        <v>ar.003</v>
      </c>
      <c r="C11" s="7" t="str">
        <f>VLOOKUP($A11,'PT ORGANISMOS'!$B$5:$H$1024,3,FALSE)</f>
        <v>Ripio zarandeado 1/3</v>
      </c>
      <c r="D11" s="8" t="str">
        <f>VLOOKUP($A11,'PT ORGANISMOS'!$B$5:$H$1024,7,FALSE)</f>
        <v>m3</v>
      </c>
      <c r="E11" s="32">
        <v>7.3999999999999996E-2</v>
      </c>
      <c r="F11" s="22">
        <f>VLOOKUP($B11,IN_05_17!$B:$E,4,)</f>
        <v>321.58116026049601</v>
      </c>
      <c r="G11" s="13">
        <f>F11*E11</f>
        <v>23.797005859276702</v>
      </c>
      <c r="H11" s="8"/>
    </row>
    <row r="12" spans="1:9" s="2" customFormat="1" ht="13.5" customHeight="1">
      <c r="A12" s="27">
        <v>31</v>
      </c>
      <c r="B12" s="39" t="str">
        <f>VLOOKUP($A12,'PT ORGANISMOS'!$B$5:$H$1024,4,FALSE)</f>
        <v>ar.001</v>
      </c>
      <c r="C12" s="7" t="str">
        <f>VLOOKUP($A12,'PT ORGANISMOS'!$B$5:$H$1024,3,FALSE)</f>
        <v>Arena Gruesa</v>
      </c>
      <c r="D12" s="8" t="str">
        <f>VLOOKUP($A12,'PT ORGANISMOS'!$B$5:$H$1024,7,FALSE)</f>
        <v>m3</v>
      </c>
      <c r="E12" s="32">
        <v>6.3E-2</v>
      </c>
      <c r="F12" s="22">
        <f>VLOOKUP($B12,IN_05_17!$B:$E,4,)</f>
        <v>310.40665205320892</v>
      </c>
      <c r="G12" s="13">
        <f>F12*E12</f>
        <v>19.555619079352162</v>
      </c>
      <c r="H12" s="8"/>
    </row>
    <row r="13" spans="1:9" s="2" customFormat="1" ht="13.5" customHeight="1">
      <c r="A13" s="27"/>
      <c r="B13" s="35" t="s">
        <v>1460</v>
      </c>
      <c r="C13" s="7"/>
      <c r="D13" s="8"/>
      <c r="E13" s="12"/>
      <c r="F13" s="22"/>
      <c r="G13" s="13"/>
      <c r="H13" s="8"/>
    </row>
    <row r="14" spans="1:9" s="2" customFormat="1" ht="13.5" customHeight="1">
      <c r="A14" s="27">
        <v>202</v>
      </c>
      <c r="B14" s="39" t="str">
        <f>VLOOKUP($A14,'PT ORGANISMOS'!$B$5:$H$1024,4,FALSE)</f>
        <v>mo.006</v>
      </c>
      <c r="C14" s="7" t="str">
        <f>VLOOKUP($A14,'PT ORGANISMOS'!$B$5:$H$1024,3,FALSE)</f>
        <v>Cuadrilla tipo UOCRA</v>
      </c>
      <c r="D14" s="8" t="str">
        <f>VLOOKUP($A14,'PT ORGANISMOS'!$B$5:$H$1024,7,FALSE)</f>
        <v>h</v>
      </c>
      <c r="E14" s="12">
        <v>1.1000000000000001</v>
      </c>
      <c r="F14" s="22">
        <f>VLOOKUP($B14,IN_05_17!$B:$E,4,)</f>
        <v>125.92885000000004</v>
      </c>
      <c r="G14" s="13">
        <f>F14*E14</f>
        <v>138.52173500000006</v>
      </c>
      <c r="H14" s="8"/>
    </row>
    <row r="15" spans="1:9" s="2" customFormat="1" ht="13.5" customHeight="1">
      <c r="A15" s="27"/>
      <c r="B15" s="35" t="s">
        <v>1461</v>
      </c>
      <c r="C15" s="7"/>
      <c r="D15" s="8"/>
      <c r="E15" s="12"/>
      <c r="F15" s="22"/>
      <c r="G15" s="13"/>
      <c r="H15" s="8"/>
    </row>
    <row r="16" spans="1:9" s="2" customFormat="1" ht="13.5" customHeight="1">
      <c r="A16" s="27">
        <v>75</v>
      </c>
      <c r="B16" s="39" t="str">
        <f>VLOOKUP($A16,'PT ORGANISMOS'!$B$5:$H$1024,4,FALSE)</f>
        <v>eq.012</v>
      </c>
      <c r="C16" s="7" t="str">
        <f>VLOOKUP($A16,'PT ORGANISMOS'!$B$5:$H$1024,3,FALSE)</f>
        <v>Camión volcador 140 H.P.</v>
      </c>
      <c r="D16" s="8" t="str">
        <f>VLOOKUP($A16,'PT ORGANISMOS'!$B$5:$H$1024,7,FALSE)</f>
        <v>h</v>
      </c>
      <c r="E16" s="12">
        <v>0.02</v>
      </c>
      <c r="F16" s="22">
        <f>VLOOKUP($B16,IN_05_17!$B:$E,4,)</f>
        <v>1023.0017537621103</v>
      </c>
      <c r="G16" s="13">
        <f>F16*E16</f>
        <v>20.460035075242207</v>
      </c>
      <c r="H16" s="8"/>
    </row>
    <row r="17" spans="1:8" s="2" customFormat="1" ht="13.5" customHeight="1">
      <c r="A17" s="30">
        <v>83</v>
      </c>
      <c r="B17" s="40" t="str">
        <f>VLOOKUP($A17,'PT ORGANISMOS'!$B$5:$H$1024,4,FALSE)</f>
        <v>eq.020</v>
      </c>
      <c r="C17" s="14" t="str">
        <f>VLOOKUP($A17,'PT ORGANISMOS'!$B$5:$H$1024,3,FALSE)</f>
        <v>Mixer hormigón 5 m3</v>
      </c>
      <c r="D17" s="15" t="str">
        <f>VLOOKUP($A17,'PT ORGANISMOS'!$B$5:$H$1024,7,FALSE)</f>
        <v>h</v>
      </c>
      <c r="E17" s="31">
        <v>2.8000000000000001E-2</v>
      </c>
      <c r="F17" s="24">
        <f>VLOOKUP($B17,IN_05_17!$B:$E,4,)</f>
        <v>1479.2755694165371</v>
      </c>
      <c r="G17" s="17">
        <f>F17*E17</f>
        <v>41.419715943663043</v>
      </c>
      <c r="H17" s="15"/>
    </row>
    <row r="20" spans="1:8" s="2" customFormat="1" ht="15.75">
      <c r="A20" s="50" t="s">
        <v>1712</v>
      </c>
      <c r="B20" s="42" t="s">
        <v>1716</v>
      </c>
      <c r="C20" s="11"/>
      <c r="D20" s="45" t="s">
        <v>1470</v>
      </c>
      <c r="E20" s="43" t="str">
        <f>A20</f>
        <v>1.80.01.F</v>
      </c>
      <c r="F20" s="45" t="s">
        <v>1477</v>
      </c>
      <c r="G20" s="44">
        <f>SUM(G22:G33)</f>
        <v>507.61318934534097</v>
      </c>
      <c r="H20" s="8" t="s">
        <v>3</v>
      </c>
    </row>
    <row r="21" spans="1:8" s="2" customFormat="1" ht="15">
      <c r="A21" s="28"/>
      <c r="B21" s="34" t="s">
        <v>1466</v>
      </c>
      <c r="C21" s="18"/>
      <c r="D21" s="19" t="s">
        <v>1471</v>
      </c>
      <c r="E21" s="19" t="s">
        <v>1467</v>
      </c>
      <c r="F21" s="20" t="s">
        <v>1468</v>
      </c>
      <c r="G21" s="20" t="s">
        <v>1469</v>
      </c>
      <c r="H21" s="18"/>
    </row>
    <row r="22" spans="1:8" s="2" customFormat="1" ht="13.5" customHeight="1">
      <c r="A22" s="29"/>
      <c r="B22" s="46" t="s">
        <v>1459</v>
      </c>
      <c r="C22" s="25"/>
      <c r="D22" s="41"/>
      <c r="E22" s="47"/>
      <c r="F22" s="48"/>
      <c r="G22" s="49"/>
      <c r="H22" s="41"/>
    </row>
    <row r="23" spans="1:8" s="2" customFormat="1" ht="13.5" customHeight="1">
      <c r="A23" s="27">
        <v>269</v>
      </c>
      <c r="B23" s="39" t="str">
        <f>VLOOKUP($A23,'PT ORGANISMOS'!$B$5:$H$1024,4,FALSE)</f>
        <v>rv.010</v>
      </c>
      <c r="C23" s="7" t="str">
        <f>VLOOKUP($A23,'PT ORGANISMOS'!$B$5:$H$1024,3,FALSE)</f>
        <v>Adoquines para pavimento 8 cm</v>
      </c>
      <c r="D23" s="8" t="str">
        <f>VLOOKUP($A23,'PT ORGANISMOS'!$B$5:$H$1024,7,FALSE)</f>
        <v>m2</v>
      </c>
      <c r="E23" s="12">
        <v>1.1000000000000001</v>
      </c>
      <c r="F23" s="22">
        <f>VLOOKUP($B23,IN_05_17!$B:$E,4,)</f>
        <v>201.25944202540168</v>
      </c>
      <c r="G23" s="13">
        <f>F23*E23</f>
        <v>221.38538622794186</v>
      </c>
      <c r="H23" s="8"/>
    </row>
    <row r="24" spans="1:8" s="2" customFormat="1" ht="13.5" customHeight="1">
      <c r="A24" s="27">
        <v>36</v>
      </c>
      <c r="B24" s="39" t="str">
        <f>VLOOKUP($A24,'PT ORGANISMOS'!$B$5:$H$1024,4,FALSE)</f>
        <v>ar.006</v>
      </c>
      <c r="C24" s="7" t="str">
        <f>VLOOKUP($A24,'PT ORGANISMOS'!$B$5:$H$1024,3,FALSE)</f>
        <v>Arena mediana</v>
      </c>
      <c r="D24" s="8" t="str">
        <f>VLOOKUP($A24,'PT ORGANISMOS'!$B$5:$H$1024,7,FALSE)</f>
        <v>m3</v>
      </c>
      <c r="E24" s="12">
        <v>4.4999999999999998E-2</v>
      </c>
      <c r="F24" s="22">
        <f>VLOOKUP($B24,IN_05_17!$B:$E,4,)</f>
        <v>336.32019450613524</v>
      </c>
      <c r="G24" s="13">
        <f>F24*E24</f>
        <v>15.134408752776086</v>
      </c>
      <c r="H24" s="8"/>
    </row>
    <row r="25" spans="1:8" s="2" customFormat="1" ht="13.5" customHeight="1">
      <c r="A25" s="27">
        <v>35</v>
      </c>
      <c r="B25" s="39" t="str">
        <f>VLOOKUP($A25,'PT ORGANISMOS'!$B$5:$H$1024,4,FALSE)</f>
        <v>ar.005</v>
      </c>
      <c r="C25" s="7" t="str">
        <f>VLOOKUP($A25,'PT ORGANISMOS'!$B$5:$H$1024,3,FALSE)</f>
        <v>Enlame</v>
      </c>
      <c r="D25" s="8" t="str">
        <f>VLOOKUP($A25,'PT ORGANISMOS'!$B$5:$H$1024,7,FALSE)</f>
        <v>m3</v>
      </c>
      <c r="E25" s="32">
        <v>3.5000000000000003E-2</v>
      </c>
      <c r="F25" s="22">
        <f>VLOOKUP($B25,IN_05_17!$B:$E,4,)</f>
        <v>297.16257780359848</v>
      </c>
      <c r="G25" s="13">
        <f>F25*E25</f>
        <v>10.400690223125947</v>
      </c>
      <c r="H25" s="8"/>
    </row>
    <row r="26" spans="1:8" s="2" customFormat="1" ht="13.5" customHeight="1">
      <c r="A26" s="27"/>
      <c r="B26" s="35" t="s">
        <v>1460</v>
      </c>
      <c r="C26" s="7"/>
      <c r="D26" s="8"/>
      <c r="E26" s="12"/>
      <c r="F26" s="22"/>
      <c r="G26" s="13"/>
      <c r="H26" s="8"/>
    </row>
    <row r="27" spans="1:8" s="2" customFormat="1" ht="13.5" customHeight="1">
      <c r="A27" s="27">
        <v>202</v>
      </c>
      <c r="B27" s="39" t="str">
        <f>VLOOKUP($A27,'PT ORGANISMOS'!$B$5:$H$1024,4,FALSE)</f>
        <v>mo.006</v>
      </c>
      <c r="C27" s="7" t="str">
        <f>VLOOKUP($A27,'PT ORGANISMOS'!$B$5:$H$1024,3,FALSE)</f>
        <v>Cuadrilla tipo UOCRA</v>
      </c>
      <c r="D27" s="8" t="str">
        <f>VLOOKUP($A27,'PT ORGANISMOS'!$B$5:$H$1024,7,FALSE)</f>
        <v>h</v>
      </c>
      <c r="E27" s="32">
        <v>0.80499999999999994</v>
      </c>
      <c r="F27" s="22">
        <f>VLOOKUP($B27,IN_05_17!$B:$E,4,)</f>
        <v>125.92885000000004</v>
      </c>
      <c r="G27" s="13">
        <f>F27*E27</f>
        <v>101.37272425000002</v>
      </c>
      <c r="H27" s="8"/>
    </row>
    <row r="28" spans="1:8" s="2" customFormat="1" ht="13.5" customHeight="1">
      <c r="A28" s="27"/>
      <c r="B28" s="35" t="s">
        <v>1461</v>
      </c>
      <c r="C28" s="7"/>
      <c r="D28" s="8"/>
      <c r="E28" s="12"/>
      <c r="F28" s="22"/>
      <c r="G28" s="13"/>
      <c r="H28" s="8"/>
    </row>
    <row r="29" spans="1:8" s="2" customFormat="1" ht="13.5" customHeight="1">
      <c r="A29" s="27">
        <v>73</v>
      </c>
      <c r="B29" s="39" t="str">
        <f>VLOOKUP($A29,'PT ORGANISMOS'!$B$5:$H$1024,4,FALSE)</f>
        <v>eq.010</v>
      </c>
      <c r="C29" s="7" t="str">
        <f>VLOOKUP($A29,'PT ORGANISMOS'!$B$5:$H$1024,3,FALSE)</f>
        <v>Motoniveladora</v>
      </c>
      <c r="D29" s="8" t="str">
        <f>VLOOKUP($A29,'PT ORGANISMOS'!$B$5:$H$1024,7,FALSE)</f>
        <v>h</v>
      </c>
      <c r="E29" s="32">
        <v>1.3114580435639995E-2</v>
      </c>
      <c r="F29" s="22">
        <f>VLOOKUP($B29,IN_05_17!$B:$E,4,)</f>
        <v>1254.2645494318097</v>
      </c>
      <c r="G29" s="13">
        <f>F29*E29</f>
        <v>16.449153321095224</v>
      </c>
      <c r="H29" s="8"/>
    </row>
    <row r="30" spans="1:8" s="2" customFormat="1" ht="13.5" customHeight="1">
      <c r="A30" s="27">
        <v>71</v>
      </c>
      <c r="B30" s="39" t="str">
        <f>VLOOKUP($A30,'PT ORGANISMOS'!$B$5:$H$1024,4,FALSE)</f>
        <v>eq.008</v>
      </c>
      <c r="C30" s="7" t="str">
        <f>VLOOKUP($A30,'PT ORGANISMOS'!$B$5:$H$1024,3,FALSE)</f>
        <v>Retroexcavadora 87 H.P.</v>
      </c>
      <c r="D30" s="8" t="str">
        <f>VLOOKUP($A30,'PT ORGANISMOS'!$B$5:$H$1024,7,FALSE)</f>
        <v>h</v>
      </c>
      <c r="E30" s="32">
        <v>6.4407161695031995E-2</v>
      </c>
      <c r="F30" s="22">
        <f>VLOOKUP($B30,IN_05_17!$B:$E,4,)</f>
        <v>908.74122646239823</v>
      </c>
      <c r="G30" s="13">
        <f>F30*E30</f>
        <v>58.529443111705369</v>
      </c>
      <c r="H30" s="8"/>
    </row>
    <row r="31" spans="1:8" s="2" customFormat="1" ht="13.5" customHeight="1">
      <c r="A31" s="27">
        <v>75</v>
      </c>
      <c r="B31" s="39" t="str">
        <f>VLOOKUP($A31,'PT ORGANISMOS'!$B$5:$H$1024,4,FALSE)</f>
        <v>eq.012</v>
      </c>
      <c r="C31" s="7" t="str">
        <f>VLOOKUP($A31,'PT ORGANISMOS'!$B$5:$H$1024,3,FALSE)</f>
        <v>Camión volcador 140 H.P.</v>
      </c>
      <c r="D31" s="8" t="str">
        <f>VLOOKUP($A31,'PT ORGANISMOS'!$B$5:$H$1024,7,FALSE)</f>
        <v>h</v>
      </c>
      <c r="E31" s="32">
        <v>6.4115726574239987E-2</v>
      </c>
      <c r="F31" s="22">
        <f>VLOOKUP($B31,IN_05_17!$B:$E,4,)</f>
        <v>1023.0017537621103</v>
      </c>
      <c r="G31" s="13">
        <f>F31*E31</f>
        <v>65.590500729179453</v>
      </c>
      <c r="H31" s="8"/>
    </row>
    <row r="32" spans="1:8" s="2" customFormat="1" ht="13.5" customHeight="1">
      <c r="A32" s="27">
        <v>79</v>
      </c>
      <c r="B32" s="39" t="str">
        <f>VLOOKUP($A32,'PT ORGANISMOS'!$B$5:$H$1024,4,FALSE)</f>
        <v>eq.016</v>
      </c>
      <c r="C32" s="7" t="str">
        <f>VLOOKUP($A32,'PT ORGANISMOS'!$B$5:$H$1024,3,FALSE)</f>
        <v>Rodillo neumático autopropulsado 70 HP</v>
      </c>
      <c r="D32" s="8" t="str">
        <f>VLOOKUP($A32,'PT ORGANISMOS'!$B$5:$H$1024,7,FALSE)</f>
        <v>h</v>
      </c>
      <c r="E32" s="32">
        <v>1.1365969710888E-2</v>
      </c>
      <c r="F32" s="22">
        <f>VLOOKUP($B32,IN_05_17!$B:$E,4,)</f>
        <v>577.46506689518253</v>
      </c>
      <c r="G32" s="13">
        <f>F32*E32</f>
        <v>6.5634504594265568</v>
      </c>
      <c r="H32" s="8"/>
    </row>
    <row r="33" spans="1:8" s="2" customFormat="1" ht="13.5" customHeight="1">
      <c r="A33" s="30">
        <v>81</v>
      </c>
      <c r="B33" s="40" t="str">
        <f>VLOOKUP($A33,'PT ORGANISMOS'!$B$5:$H$1024,4,FALSE)</f>
        <v>eq.018</v>
      </c>
      <c r="C33" s="14" t="str">
        <f>VLOOKUP($A33,'PT ORGANISMOS'!$B$5:$H$1024,3,FALSE)</f>
        <v>Vibrocompactador autopropulsado 120 HP</v>
      </c>
      <c r="D33" s="15" t="str">
        <f>VLOOKUP($A33,'PT ORGANISMOS'!$B$5:$H$1024,7,FALSE)</f>
        <v>h</v>
      </c>
      <c r="E33" s="31">
        <v>1.1365969710888E-2</v>
      </c>
      <c r="F33" s="24">
        <f>VLOOKUP($B33,IN_05_17!$B:$E,4,)</f>
        <v>1072.273864887708</v>
      </c>
      <c r="G33" s="17">
        <f>F33*E33</f>
        <v>12.1874322700905</v>
      </c>
      <c r="H33" s="15"/>
    </row>
    <row r="36" spans="1:8" s="2" customFormat="1" ht="15.75">
      <c r="A36" s="50" t="s">
        <v>1713</v>
      </c>
      <c r="B36" s="42" t="s">
        <v>1717</v>
      </c>
      <c r="C36" s="11"/>
      <c r="D36" s="45" t="s">
        <v>1470</v>
      </c>
      <c r="E36" s="43" t="str">
        <f>A36</f>
        <v>1.80.02.F</v>
      </c>
      <c r="F36" s="45" t="s">
        <v>1477</v>
      </c>
      <c r="G36" s="44">
        <f>SUM(G38:G51)</f>
        <v>614.51142148061672</v>
      </c>
      <c r="H36" s="8" t="s">
        <v>3</v>
      </c>
    </row>
    <row r="37" spans="1:8" s="2" customFormat="1" ht="15">
      <c r="A37" s="28"/>
      <c r="B37" s="34" t="s">
        <v>1466</v>
      </c>
      <c r="C37" s="18"/>
      <c r="D37" s="19" t="s">
        <v>1471</v>
      </c>
      <c r="E37" s="19" t="s">
        <v>1467</v>
      </c>
      <c r="F37" s="20" t="s">
        <v>1468</v>
      </c>
      <c r="G37" s="20" t="s">
        <v>1469</v>
      </c>
      <c r="H37" s="18"/>
    </row>
    <row r="38" spans="1:8" s="2" customFormat="1" ht="13.5" customHeight="1">
      <c r="A38" s="29"/>
      <c r="B38" s="46" t="s">
        <v>1459</v>
      </c>
      <c r="C38" s="25"/>
      <c r="D38" s="41"/>
      <c r="E38" s="47"/>
      <c r="F38" s="48"/>
      <c r="G38" s="49"/>
      <c r="H38" s="41"/>
    </row>
    <row r="39" spans="1:8" s="2" customFormat="1" ht="13.5" customHeight="1">
      <c r="A39" s="27">
        <v>181</v>
      </c>
      <c r="B39" s="39" t="str">
        <f>VLOOKUP($A39,'PT ORGANISMOS'!$B$5:$H$1024,4,FALSE)</f>
        <v>li.006</v>
      </c>
      <c r="C39" s="7" t="str">
        <f>VLOOKUP($A39,'PT ORGANISMOS'!$B$5:$H$1024,3,FALSE)</f>
        <v>Cemento Portland</v>
      </c>
      <c r="D39" s="8" t="str">
        <f>VLOOKUP($A39,'PT ORGANISMOS'!$B$5:$H$1024,7,FALSE)</f>
        <v>kg</v>
      </c>
      <c r="E39" s="12">
        <v>52.5</v>
      </c>
      <c r="F39" s="22">
        <f>VLOOKUP($B39,IN_05_17!$B:$E,4,)</f>
        <v>5.7139735354607444</v>
      </c>
      <c r="G39" s="13">
        <f>F39*E39</f>
        <v>299.98361061168907</v>
      </c>
      <c r="H39" s="8"/>
    </row>
    <row r="40" spans="1:8" s="2" customFormat="1" ht="13.5" customHeight="1">
      <c r="A40" s="27">
        <v>33</v>
      </c>
      <c r="B40" s="39" t="str">
        <f>VLOOKUP($A40,'PT ORGANISMOS'!$B$5:$H$1024,4,FALSE)</f>
        <v>ar.003</v>
      </c>
      <c r="C40" s="7" t="str">
        <f>VLOOKUP($A40,'PT ORGANISMOS'!$B$5:$H$1024,3,FALSE)</f>
        <v>Ripio zarandeado 1/3</v>
      </c>
      <c r="D40" s="8" t="str">
        <f>VLOOKUP($A40,'PT ORGANISMOS'!$B$5:$H$1024,7,FALSE)</f>
        <v>m3</v>
      </c>
      <c r="E40" s="32">
        <v>0.105</v>
      </c>
      <c r="F40" s="22">
        <f>VLOOKUP($B40,IN_05_17!$B:$E,4,)</f>
        <v>321.58116026049601</v>
      </c>
      <c r="G40" s="13">
        <f>F40*E40</f>
        <v>33.766021827352077</v>
      </c>
      <c r="H40" s="8"/>
    </row>
    <row r="41" spans="1:8" s="2" customFormat="1" ht="13.5" customHeight="1">
      <c r="A41" s="27">
        <v>31</v>
      </c>
      <c r="B41" s="39" t="str">
        <f>VLOOKUP($A41,'PT ORGANISMOS'!$B$5:$H$1024,4,FALSE)</f>
        <v>ar.001</v>
      </c>
      <c r="C41" s="7" t="str">
        <f>VLOOKUP($A41,'PT ORGANISMOS'!$B$5:$H$1024,3,FALSE)</f>
        <v>Arena Gruesa</v>
      </c>
      <c r="D41" s="8" t="str">
        <f>VLOOKUP($A41,'PT ORGANISMOS'!$B$5:$H$1024,7,FALSE)</f>
        <v>m3</v>
      </c>
      <c r="E41" s="12">
        <v>0.09</v>
      </c>
      <c r="F41" s="22">
        <f>VLOOKUP($B41,IN_05_17!$B:$E,4,)</f>
        <v>310.40665205320892</v>
      </c>
      <c r="G41" s="13">
        <f>F41*E41</f>
        <v>27.936598684788802</v>
      </c>
      <c r="H41" s="8"/>
    </row>
    <row r="42" spans="1:8" s="2" customFormat="1" ht="13.5" customHeight="1">
      <c r="A42" s="27">
        <v>2</v>
      </c>
      <c r="B42" s="39" t="str">
        <f>VLOOKUP($A42,'PT ORGANISMOS'!$B$5:$H$1024,4,FALSE)</f>
        <v>ac.015</v>
      </c>
      <c r="C42" s="7" t="str">
        <f>VLOOKUP($A42,'PT ORGANISMOS'!$B$5:$H$1024,3,FALSE)</f>
        <v>Hierro mejorado de 10 mm.</v>
      </c>
      <c r="D42" s="8" t="str">
        <f>VLOOKUP($A42,'PT ORGANISMOS'!$B$5:$H$1024,7,FALSE)</f>
        <v>kg</v>
      </c>
      <c r="E42" s="12">
        <v>0.9</v>
      </c>
      <c r="F42" s="22">
        <f>VLOOKUP($B42,IN_05_17!$B:$E,4,)</f>
        <v>21.921920795949536</v>
      </c>
      <c r="G42" s="13">
        <f>F42*E42</f>
        <v>19.729728716354582</v>
      </c>
      <c r="H42" s="8"/>
    </row>
    <row r="43" spans="1:8" s="2" customFormat="1" ht="13.5" customHeight="1">
      <c r="A43" s="27">
        <v>25</v>
      </c>
      <c r="B43" s="39" t="str">
        <f>VLOOKUP($A43,'PT ORGANISMOS'!$B$5:$H$1024,4,FALSE)</f>
        <v>ai.007</v>
      </c>
      <c r="C43" s="7" t="str">
        <f>VLOOKUP($A43,'PT ORGANISMOS'!$B$5:$H$1024,3,FALSE)</f>
        <v>Asfalto plástico p/juntas de pavimento</v>
      </c>
      <c r="D43" s="8" t="str">
        <f>VLOOKUP($A43,'PT ORGANISMOS'!$B$5:$H$1024,7,FALSE)</f>
        <v>kg</v>
      </c>
      <c r="E43" s="12">
        <v>0.96</v>
      </c>
      <c r="F43" s="22">
        <f>VLOOKUP($B43,IN_05_17!$B:$E,4,)</f>
        <v>42.341288179654583</v>
      </c>
      <c r="G43" s="13">
        <f>F43*E43</f>
        <v>40.6476366524684</v>
      </c>
      <c r="H43" s="8"/>
    </row>
    <row r="44" spans="1:8" s="2" customFormat="1" ht="13.5" customHeight="1">
      <c r="A44" s="27"/>
      <c r="B44" s="35" t="s">
        <v>1460</v>
      </c>
      <c r="C44" s="7"/>
      <c r="D44" s="8"/>
      <c r="E44" s="12"/>
      <c r="F44" s="22"/>
      <c r="G44" s="13"/>
      <c r="H44" s="8"/>
    </row>
    <row r="45" spans="1:8" s="2" customFormat="1" ht="13.5" customHeight="1">
      <c r="A45" s="27">
        <v>202</v>
      </c>
      <c r="B45" s="39" t="str">
        <f>VLOOKUP($A45,'PT ORGANISMOS'!$B$5:$H$1024,4,FALSE)</f>
        <v>mo.006</v>
      </c>
      <c r="C45" s="7" t="str">
        <f>VLOOKUP($A45,'PT ORGANISMOS'!$B$5:$H$1024,3,FALSE)</f>
        <v>Cuadrilla tipo UOCRA</v>
      </c>
      <c r="D45" s="8" t="str">
        <f>VLOOKUP($A45,'PT ORGANISMOS'!$B$5:$H$1024,7,FALSE)</f>
        <v>h</v>
      </c>
      <c r="E45" s="12">
        <v>0.66</v>
      </c>
      <c r="F45" s="22">
        <f>VLOOKUP($B45,IN_05_17!$B:$E,4,)</f>
        <v>125.92885000000004</v>
      </c>
      <c r="G45" s="13">
        <f>F45*E45</f>
        <v>83.113041000000024</v>
      </c>
      <c r="H45" s="8"/>
    </row>
    <row r="46" spans="1:8" s="2" customFormat="1" ht="13.5" customHeight="1">
      <c r="A46" s="27"/>
      <c r="B46" s="35" t="s">
        <v>1461</v>
      </c>
      <c r="C46" s="7"/>
      <c r="D46" s="8"/>
      <c r="E46" s="12"/>
      <c r="F46" s="22"/>
      <c r="G46" s="13"/>
      <c r="H46" s="8"/>
    </row>
    <row r="47" spans="1:8" s="2" customFormat="1" ht="13.5" customHeight="1">
      <c r="A47" s="27">
        <v>73</v>
      </c>
      <c r="B47" s="39" t="str">
        <f>VLOOKUP($A47,'PT ORGANISMOS'!$B$5:$H$1024,4,FALSE)</f>
        <v>eq.010</v>
      </c>
      <c r="C47" s="7" t="str">
        <f>VLOOKUP($A47,'PT ORGANISMOS'!$B$5:$H$1024,3,FALSE)</f>
        <v>Motoniveladora</v>
      </c>
      <c r="D47" s="8" t="str">
        <f>VLOOKUP($A47,'PT ORGANISMOS'!$B$5:$H$1024,7,FALSE)</f>
        <v>h</v>
      </c>
      <c r="E47" s="32">
        <v>8.9999999999999993E-3</v>
      </c>
      <c r="F47" s="22">
        <f>VLOOKUP($B47,IN_05_17!$B:$E,4,)</f>
        <v>1254.2645494318097</v>
      </c>
      <c r="G47" s="13">
        <f>F47*E47</f>
        <v>11.288380944886287</v>
      </c>
      <c r="H47" s="8"/>
    </row>
    <row r="48" spans="1:8" s="2" customFormat="1" ht="13.5" customHeight="1">
      <c r="A48" s="27">
        <v>71</v>
      </c>
      <c r="B48" s="39" t="str">
        <f>VLOOKUP($A48,'PT ORGANISMOS'!$B$5:$H$1024,4,FALSE)</f>
        <v>eq.008</v>
      </c>
      <c r="C48" s="7" t="str">
        <f>VLOOKUP($A48,'PT ORGANISMOS'!$B$5:$H$1024,3,FALSE)</f>
        <v>Retroexcavadora 87 H.P.</v>
      </c>
      <c r="D48" s="8" t="str">
        <f>VLOOKUP($A48,'PT ORGANISMOS'!$B$5:$H$1024,7,FALSE)</f>
        <v>h</v>
      </c>
      <c r="E48" s="32">
        <v>4.4200000000000003E-2</v>
      </c>
      <c r="F48" s="22">
        <f>VLOOKUP($B48,IN_05_17!$B:$E,4,)</f>
        <v>908.74122646239823</v>
      </c>
      <c r="G48" s="13">
        <f>F48*E48</f>
        <v>40.166362209638002</v>
      </c>
      <c r="H48" s="8"/>
    </row>
    <row r="49" spans="1:8" s="2" customFormat="1" ht="13.5" customHeight="1">
      <c r="A49" s="27">
        <v>75</v>
      </c>
      <c r="B49" s="39" t="str">
        <f>VLOOKUP($A49,'PT ORGANISMOS'!$B$5:$H$1024,4,FALSE)</f>
        <v>eq.012</v>
      </c>
      <c r="C49" s="7" t="str">
        <f>VLOOKUP($A49,'PT ORGANISMOS'!$B$5:$H$1024,3,FALSE)</f>
        <v>Camión volcador 140 H.P.</v>
      </c>
      <c r="D49" s="8" t="str">
        <f>VLOOKUP($A49,'PT ORGANISMOS'!$B$5:$H$1024,7,FALSE)</f>
        <v>h</v>
      </c>
      <c r="E49" s="32">
        <v>4.3999999999999997E-2</v>
      </c>
      <c r="F49" s="22">
        <f>VLOOKUP($B49,IN_05_17!$B:$E,4,)</f>
        <v>1023.0017537621103</v>
      </c>
      <c r="G49" s="13">
        <f>F49*E49</f>
        <v>45.012077165532851</v>
      </c>
      <c r="H49" s="8"/>
    </row>
    <row r="50" spans="1:8" s="2" customFormat="1" ht="13.5" customHeight="1">
      <c r="A50" s="27">
        <v>79</v>
      </c>
      <c r="B50" s="39" t="str">
        <f>VLOOKUP($A50,'PT ORGANISMOS'!$B$5:$H$1024,4,FALSE)</f>
        <v>eq.016</v>
      </c>
      <c r="C50" s="7" t="str">
        <f>VLOOKUP($A50,'PT ORGANISMOS'!$B$5:$H$1024,3,FALSE)</f>
        <v>Rodillo neumático autopropulsado 70 HP</v>
      </c>
      <c r="D50" s="8" t="str">
        <f>VLOOKUP($A50,'PT ORGANISMOS'!$B$5:$H$1024,7,FALSE)</f>
        <v>h</v>
      </c>
      <c r="E50" s="32">
        <v>7.8000000000000005E-3</v>
      </c>
      <c r="F50" s="22">
        <f>VLOOKUP($B50,IN_05_17!$B:$E,4,)</f>
        <v>577.46506689518253</v>
      </c>
      <c r="G50" s="13">
        <f>F50*E50</f>
        <v>4.5042275217824237</v>
      </c>
      <c r="H50" s="8"/>
    </row>
    <row r="51" spans="1:8" s="2" customFormat="1" ht="13.5" customHeight="1">
      <c r="A51" s="30">
        <v>81</v>
      </c>
      <c r="B51" s="40" t="str">
        <f>VLOOKUP($A51,'PT ORGANISMOS'!$B$5:$H$1024,4,FALSE)</f>
        <v>eq.018</v>
      </c>
      <c r="C51" s="14" t="str">
        <f>VLOOKUP($A51,'PT ORGANISMOS'!$B$5:$H$1024,3,FALSE)</f>
        <v>Vibrocompactador autopropulsado 120 HP</v>
      </c>
      <c r="D51" s="15" t="str">
        <f>VLOOKUP($A51,'PT ORGANISMOS'!$B$5:$H$1024,7,FALSE)</f>
        <v>h</v>
      </c>
      <c r="E51" s="31">
        <v>7.8000000000000005E-3</v>
      </c>
      <c r="F51" s="24">
        <f>VLOOKUP($B51,IN_05_17!$B:$E,4,)</f>
        <v>1072.273864887708</v>
      </c>
      <c r="G51" s="17">
        <f>F51*E51</f>
        <v>8.363736146124122</v>
      </c>
      <c r="H51" s="15"/>
    </row>
    <row r="53" spans="1:8" s="2" customFormat="1" ht="15.75">
      <c r="A53" s="50" t="s">
        <v>1714</v>
      </c>
      <c r="B53" s="42" t="s">
        <v>1718</v>
      </c>
      <c r="C53" s="11"/>
      <c r="D53" s="45" t="s">
        <v>1470</v>
      </c>
      <c r="E53" s="43" t="str">
        <f>A53</f>
        <v>1.80.03.F</v>
      </c>
      <c r="F53" s="45" t="s">
        <v>1477</v>
      </c>
      <c r="G53" s="44">
        <f>SUM(G55:G61)</f>
        <v>137.37934470778879</v>
      </c>
      <c r="H53" s="8" t="s">
        <v>3</v>
      </c>
    </row>
    <row r="54" spans="1:8" s="2" customFormat="1" ht="15">
      <c r="A54" s="28"/>
      <c r="B54" s="34" t="s">
        <v>1466</v>
      </c>
      <c r="C54" s="18"/>
      <c r="D54" s="19" t="s">
        <v>1471</v>
      </c>
      <c r="E54" s="19" t="s">
        <v>1467</v>
      </c>
      <c r="F54" s="20" t="s">
        <v>1468</v>
      </c>
      <c r="G54" s="20" t="s">
        <v>1469</v>
      </c>
      <c r="H54" s="18"/>
    </row>
    <row r="55" spans="1:8" s="2" customFormat="1" ht="13.5" customHeight="1">
      <c r="A55" s="29"/>
      <c r="B55" s="46" t="s">
        <v>1459</v>
      </c>
      <c r="C55" s="25"/>
      <c r="D55" s="41"/>
      <c r="E55" s="47"/>
      <c r="F55" s="48"/>
      <c r="G55" s="49"/>
      <c r="H55" s="41"/>
    </row>
    <row r="56" spans="1:8" s="2" customFormat="1" ht="13.5" customHeight="1">
      <c r="A56" s="27">
        <v>34</v>
      </c>
      <c r="B56" s="39" t="str">
        <f>VLOOKUP($A56,'PT ORGANISMOS'!$B$5:$H$1024,4,FALSE)</f>
        <v>ar.004</v>
      </c>
      <c r="C56" s="7" t="str">
        <f>VLOOKUP($A56,'PT ORGANISMOS'!$B$5:$H$1024,3,FALSE)</f>
        <v>Ripiosa</v>
      </c>
      <c r="D56" s="8" t="str">
        <f>VLOOKUP($A56,'PT ORGANISMOS'!$B$5:$H$1024,7,FALSE)</f>
        <v>m3</v>
      </c>
      <c r="E56" s="12">
        <v>0.13</v>
      </c>
      <c r="F56" s="22">
        <f>VLOOKUP($B56,IN_05_17!$B:$E,4,)</f>
        <v>321.05134886792291</v>
      </c>
      <c r="G56" s="13">
        <f>F56*E56</f>
        <v>41.736675352829977</v>
      </c>
      <c r="H56" s="8"/>
    </row>
    <row r="57" spans="1:8" s="2" customFormat="1" ht="13.5" customHeight="1">
      <c r="A57" s="27"/>
      <c r="B57" s="35" t="s">
        <v>1460</v>
      </c>
      <c r="C57" s="7"/>
      <c r="D57" s="8"/>
      <c r="E57" s="12"/>
      <c r="F57" s="21"/>
      <c r="G57" s="13"/>
      <c r="H57" s="8"/>
    </row>
    <row r="58" spans="1:8" s="2" customFormat="1" ht="13.5" customHeight="1">
      <c r="A58" s="27">
        <v>202</v>
      </c>
      <c r="B58" s="39" t="str">
        <f>VLOOKUP($A58,'PT ORGANISMOS'!$B$5:$H$1024,4,FALSE)</f>
        <v>mo.006</v>
      </c>
      <c r="C58" s="7" t="str">
        <f>VLOOKUP($A58,'PT ORGANISMOS'!$B$5:$H$1024,3,FALSE)</f>
        <v>Cuadrilla tipo UOCRA</v>
      </c>
      <c r="D58" s="8" t="str">
        <f>VLOOKUP($A58,'PT ORGANISMOS'!$B$5:$H$1024,7,FALSE)</f>
        <v>h</v>
      </c>
      <c r="E58" s="32">
        <v>0.52674999999999994</v>
      </c>
      <c r="F58" s="22">
        <f>VLOOKUP($B58,IN_05_17!$B:$E,4,)</f>
        <v>125.92885000000004</v>
      </c>
      <c r="G58" s="13">
        <f>F58*E58</f>
        <v>66.333021737500019</v>
      </c>
      <c r="H58" s="8"/>
    </row>
    <row r="59" spans="1:8" s="2" customFormat="1" ht="13.5" customHeight="1">
      <c r="A59" s="27"/>
      <c r="B59" s="35" t="s">
        <v>1461</v>
      </c>
      <c r="C59" s="7"/>
      <c r="D59" s="8"/>
      <c r="E59" s="12"/>
      <c r="F59" s="22"/>
      <c r="G59" s="13"/>
      <c r="H59" s="8"/>
    </row>
    <row r="60" spans="1:8" s="2" customFormat="1" ht="13.5" customHeight="1">
      <c r="A60" s="27">
        <v>73</v>
      </c>
      <c r="B60" s="39" t="str">
        <f>VLOOKUP($A60,'PT ORGANISMOS'!$B$5:$H$1024,4,FALSE)</f>
        <v>eq.010</v>
      </c>
      <c r="C60" s="7" t="str">
        <f>VLOOKUP($A60,'PT ORGANISMOS'!$B$5:$H$1024,3,FALSE)</f>
        <v>Motoniveladora</v>
      </c>
      <c r="D60" s="8" t="str">
        <f>VLOOKUP($A60,'PT ORGANISMOS'!$B$5:$H$1024,7,FALSE)</f>
        <v>h</v>
      </c>
      <c r="E60" s="32">
        <v>6.2399999999999999E-3</v>
      </c>
      <c r="F60" s="22">
        <f>VLOOKUP($B60,IN_05_17!$B:$E,4,)</f>
        <v>1254.2645494318097</v>
      </c>
      <c r="G60" s="13">
        <f>F60*E60</f>
        <v>7.8266107884544924</v>
      </c>
      <c r="H60" s="8"/>
    </row>
    <row r="61" spans="1:8" s="2" customFormat="1" ht="13.5" customHeight="1">
      <c r="A61" s="30">
        <v>75</v>
      </c>
      <c r="B61" s="40" t="str">
        <f>VLOOKUP($A61,'PT ORGANISMOS'!$B$5:$H$1024,4,FALSE)</f>
        <v>eq.012</v>
      </c>
      <c r="C61" s="14" t="str">
        <f>VLOOKUP($A61,'PT ORGANISMOS'!$B$5:$H$1024,3,FALSE)</f>
        <v>Camión volcador 140 H.P.</v>
      </c>
      <c r="D61" s="15" t="str">
        <f>VLOOKUP($A61,'PT ORGANISMOS'!$B$5:$H$1024,7,FALSE)</f>
        <v>h</v>
      </c>
      <c r="E61" s="31">
        <v>2.1000000000000001E-2</v>
      </c>
      <c r="F61" s="24">
        <f>VLOOKUP($B61,IN_05_17!$B:$E,4,)</f>
        <v>1023.0017537621103</v>
      </c>
      <c r="G61" s="17">
        <f>F61*E61</f>
        <v>21.483036829004316</v>
      </c>
      <c r="H61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/>
  </sheetPr>
  <dimension ref="A1:M8"/>
  <sheetViews>
    <sheetView topLeftCell="B1" workbookViewId="0">
      <selection activeCell="L1" sqref="L1"/>
    </sheetView>
  </sheetViews>
  <sheetFormatPr baseColWidth="10" defaultRowHeight="12.75"/>
  <cols>
    <col min="1" max="1" width="8.28515625" style="27" hidden="1" customWidth="1"/>
    <col min="2" max="2" width="10" style="36" customWidth="1"/>
    <col min="3" max="5" width="10" style="7" customWidth="1"/>
    <col min="6" max="6" width="1.42578125" style="7" customWidth="1"/>
    <col min="7" max="7" width="10" style="7" customWidth="1"/>
    <col min="8" max="9" width="10" style="9" customWidth="1"/>
    <col min="10" max="10" width="1.42578125" style="9" customWidth="1"/>
    <col min="11" max="11" width="5" style="9" bestFit="1" customWidth="1"/>
    <col min="12" max="12" width="13.5703125" style="10" customWidth="1"/>
    <col min="13" max="13" width="2.140625" style="8" customWidth="1"/>
    <col min="14" max="16384" width="11.42578125" style="7"/>
  </cols>
  <sheetData>
    <row r="1" spans="1:13" ht="69" customHeight="1"/>
    <row r="2" spans="1:13" s="1" customFormat="1" ht="33.75" customHeight="1">
      <c r="A2" s="26"/>
      <c r="B2" s="327" t="str">
        <f>'PT ORGANISMOS'!A2</f>
        <v>Precios de MAYO 2017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</row>
    <row r="3" spans="1:13" s="1" customFormat="1" ht="30" customHeight="1">
      <c r="A3" s="26"/>
      <c r="B3" s="326" t="s">
        <v>1465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</row>
    <row r="4" spans="1:13" s="1" customFormat="1" ht="26.25" customHeight="1">
      <c r="A4" s="26"/>
      <c r="B4" s="328" t="s">
        <v>1732</v>
      </c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</row>
    <row r="5" spans="1:13" s="2" customFormat="1" ht="15">
      <c r="A5" s="27"/>
      <c r="B5" s="33"/>
      <c r="H5" s="4"/>
      <c r="I5" s="4"/>
      <c r="J5" s="4"/>
      <c r="K5" s="4"/>
      <c r="L5" s="5"/>
      <c r="M5" s="3"/>
    </row>
    <row r="6" spans="1:13" s="2" customFormat="1" ht="15">
      <c r="A6" s="28"/>
      <c r="B6" s="34" t="s">
        <v>1466</v>
      </c>
      <c r="C6" s="18"/>
      <c r="D6" s="18"/>
      <c r="E6" s="18"/>
      <c r="F6" s="18"/>
      <c r="G6" s="18"/>
      <c r="H6" s="19"/>
      <c r="I6" s="19"/>
      <c r="J6" s="19"/>
      <c r="K6" s="19" t="s">
        <v>1471</v>
      </c>
      <c r="L6" s="20" t="s">
        <v>1468</v>
      </c>
      <c r="M6" s="18"/>
    </row>
    <row r="7" spans="1:13" s="2" customFormat="1" ht="13.5" customHeight="1">
      <c r="A7" s="27"/>
      <c r="B7" s="35" t="s">
        <v>1727</v>
      </c>
      <c r="C7" s="7"/>
      <c r="D7" s="7"/>
      <c r="E7" s="7"/>
      <c r="F7" s="7"/>
      <c r="G7" s="7"/>
      <c r="H7" s="12"/>
      <c r="I7" s="12"/>
      <c r="J7" s="12"/>
      <c r="K7" s="8"/>
      <c r="L7" s="22"/>
      <c r="M7" s="8"/>
    </row>
    <row r="8" spans="1:13" s="2" customFormat="1" ht="13.5" customHeight="1">
      <c r="A8" s="30">
        <v>152</v>
      </c>
      <c r="B8" s="40" t="str">
        <f>VLOOKUP($A8,'PT ORGANISMOS'!$B$5:$H$1024,4,FALSE)</f>
        <v>fi.024</v>
      </c>
      <c r="C8" s="14" t="str">
        <f>VLOOKUP($A8,'PT ORGANISMOS'!$B$5:$H$1024,3,FALSE)</f>
        <v>Cotización dólar promed. mensual</v>
      </c>
      <c r="D8" s="14"/>
      <c r="E8" s="14"/>
      <c r="F8" s="14"/>
      <c r="G8" s="14"/>
      <c r="H8" s="31"/>
      <c r="I8" s="31"/>
      <c r="J8" s="31"/>
      <c r="K8" s="15" t="str">
        <f>VLOOKUP($A8,'PT ORGANISMOS'!$B$5:$H$1024,7,FALSE)</f>
        <v>$</v>
      </c>
      <c r="L8" s="24">
        <f>VLOOKUP($B8,IN_05_17!$B:$E,4,)</f>
        <v>15.894545454545456</v>
      </c>
      <c r="M8" s="15"/>
    </row>
  </sheetData>
  <mergeCells count="3">
    <mergeCell ref="B2:M2"/>
    <mergeCell ref="B3:M3"/>
    <mergeCell ref="B4:M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J157"/>
  <sheetViews>
    <sheetView view="pageBreakPreview" zoomScale="60" workbookViewId="0">
      <pane ySplit="4" topLeftCell="A5" activePane="bottomLeft" state="frozen"/>
      <selection pane="bottomLeft" activeCell="I123" sqref="A1:I123"/>
    </sheetView>
  </sheetViews>
  <sheetFormatPr baseColWidth="10" defaultRowHeight="15"/>
  <cols>
    <col min="1" max="1" width="3.85546875" style="57" customWidth="1"/>
    <col min="2" max="2" width="10.28515625" style="57" customWidth="1"/>
    <col min="3" max="3" width="32.5703125" style="57" bestFit="1" customWidth="1"/>
    <col min="4" max="4" width="40.28515625" style="55" bestFit="1" customWidth="1"/>
    <col min="5" max="5" width="4.7109375" style="57" customWidth="1"/>
    <col min="6" max="9" width="12.7109375" style="58" bestFit="1" customWidth="1"/>
    <col min="10" max="10" width="12.42578125" bestFit="1" customWidth="1"/>
    <col min="11" max="11" width="2" bestFit="1" customWidth="1"/>
  </cols>
  <sheetData>
    <row r="1" spans="1:10" ht="78.75" customHeight="1"/>
    <row r="2" spans="1:10" s="51" customFormat="1" ht="33.75" customHeight="1">
      <c r="A2" s="290" t="str">
        <f>'PT ORGANISMOS'!A2</f>
        <v>Precios de MAYO 2017</v>
      </c>
      <c r="B2" s="290"/>
      <c r="C2" s="290"/>
      <c r="D2" s="290"/>
      <c r="E2" s="290"/>
      <c r="F2" s="290"/>
      <c r="H2" s="242"/>
      <c r="I2" s="242"/>
    </row>
    <row r="3" spans="1:10" s="51" customFormat="1" ht="30" customHeight="1">
      <c r="A3" s="291" t="s">
        <v>1736</v>
      </c>
      <c r="B3" s="291"/>
      <c r="C3" s="291"/>
      <c r="D3" s="291"/>
      <c r="E3" s="291"/>
      <c r="F3" s="291"/>
      <c r="H3" s="242"/>
      <c r="I3" s="242"/>
    </row>
    <row r="4" spans="1:10" s="55" customFormat="1" ht="25.5">
      <c r="A4" s="149" t="s">
        <v>1462</v>
      </c>
      <c r="B4" s="149" t="s">
        <v>1463</v>
      </c>
      <c r="C4" s="149" t="s">
        <v>1737</v>
      </c>
      <c r="D4" s="245" t="s">
        <v>1464</v>
      </c>
      <c r="E4" s="149" t="s">
        <v>5</v>
      </c>
      <c r="F4" s="150" t="s">
        <v>1738</v>
      </c>
      <c r="G4" s="150" t="s">
        <v>1458</v>
      </c>
      <c r="H4" s="150" t="s">
        <v>260</v>
      </c>
      <c r="I4" s="150" t="s">
        <v>1728</v>
      </c>
    </row>
    <row r="5" spans="1:10" ht="12.75" customHeight="1">
      <c r="A5" s="145">
        <v>1</v>
      </c>
      <c r="B5" s="145" t="s">
        <v>31</v>
      </c>
      <c r="C5" s="146" t="str">
        <f>'Mov. Tierra'!$B$4</f>
        <v>1 - Movimiento de Tierra</v>
      </c>
      <c r="D5" s="147" t="str">
        <f>VLOOKUP($B5,'Mov. Tierra'!$A$6:$H$73,2,FALSE)</f>
        <v>Excavación de zanja a mano</v>
      </c>
      <c r="E5" s="145" t="str">
        <f>VLOOKUP($B5,'Mov. Tierra'!$A$6:$H$73,8,FALSE)</f>
        <v>m3</v>
      </c>
      <c r="F5" s="148">
        <f>VLOOKUP($B5,'Mov. Tierra'!$A$6:$H$73,7,FALSE)</f>
        <v>395.41658900000016</v>
      </c>
      <c r="G5" s="148"/>
      <c r="H5" s="148">
        <f>'Mov. Tierra'!G10</f>
        <v>395.41658900000016</v>
      </c>
      <c r="I5" s="148"/>
      <c r="J5" s="243"/>
    </row>
    <row r="6" spans="1:10" ht="12.75" customHeight="1">
      <c r="A6" s="145">
        <v>2</v>
      </c>
      <c r="B6" s="137" t="s">
        <v>29</v>
      </c>
      <c r="C6" s="138" t="str">
        <f>'Mov. Tierra'!$B$4</f>
        <v>1 - Movimiento de Tierra</v>
      </c>
      <c r="D6" s="139" t="str">
        <f>VLOOKUP($B6,'Mov. Tierra'!$A$6:$H$73,2,FALSE)</f>
        <v>Excavación de sótanos a mano</v>
      </c>
      <c r="E6" s="137" t="str">
        <f>VLOOKUP($B6,'Mov. Tierra'!$A$6:$H$73,8,FALSE)</f>
        <v>m3</v>
      </c>
      <c r="F6" s="140">
        <f>VLOOKUP($B6,'Mov. Tierra'!$A$6:$H$73,7,FALSE)</f>
        <v>501.19682300000017</v>
      </c>
      <c r="G6" s="140"/>
      <c r="H6" s="140">
        <f>'Mov. Tierra'!G18</f>
        <v>501.19682300000017</v>
      </c>
      <c r="I6" s="140"/>
      <c r="J6" s="243"/>
    </row>
    <row r="7" spans="1:10" ht="12.75" customHeight="1">
      <c r="A7" s="145">
        <v>3</v>
      </c>
      <c r="B7" s="141" t="s">
        <v>27</v>
      </c>
      <c r="C7" s="142" t="str">
        <f>'Mov. Tierra'!$B$4</f>
        <v>1 - Movimiento de Tierra</v>
      </c>
      <c r="D7" s="143" t="str">
        <f>VLOOKUP($B7,'Mov. Tierra'!$A$6:$H$73,2,FALSE)</f>
        <v>Excavación de pozos estr. a mano</v>
      </c>
      <c r="E7" s="141" t="str">
        <f>VLOOKUP($B7,'Mov. Tierra'!$A$6:$H$73,8,FALSE)</f>
        <v>m3</v>
      </c>
      <c r="F7" s="144">
        <f>VLOOKUP($B7,'Mov. Tierra'!$A$6:$H$73,7,FALSE)</f>
        <v>836.1675640000002</v>
      </c>
      <c r="G7" s="144"/>
      <c r="H7" s="144">
        <f>'Mov. Tierra'!G26</f>
        <v>836.1675640000002</v>
      </c>
      <c r="I7" s="144"/>
      <c r="J7" s="243"/>
    </row>
    <row r="8" spans="1:10" ht="12.75" customHeight="1">
      <c r="A8" s="145">
        <v>4</v>
      </c>
      <c r="B8" s="137" t="s">
        <v>26</v>
      </c>
      <c r="C8" s="138" t="str">
        <f>'Mov. Tierra'!$B$4</f>
        <v>1 - Movimiento de Tierra</v>
      </c>
      <c r="D8" s="139" t="str">
        <f>VLOOKUP($B8,'Mov. Tierra'!$A$6:$H$73,2,FALSE)</f>
        <v>Exctracción a mano y retiro de suelos (500m)</v>
      </c>
      <c r="E8" s="137" t="str">
        <f>VLOOKUP($B8,'Mov. Tierra'!$A$6:$H$73,8,FALSE)</f>
        <v>m3</v>
      </c>
      <c r="F8" s="140">
        <f>VLOOKUP($B8,'Mov. Tierra'!$A$6:$H$73,7,FALSE)</f>
        <v>521.65685807524233</v>
      </c>
      <c r="G8" s="140"/>
      <c r="H8" s="140">
        <f>'Mov. Tierra'!G34</f>
        <v>501.19682300000017</v>
      </c>
      <c r="I8" s="140">
        <f>'Mov. Tierra'!G36</f>
        <v>20.460035075242207</v>
      </c>
      <c r="J8" s="243"/>
    </row>
    <row r="9" spans="1:10" ht="12.75" customHeight="1">
      <c r="A9" s="145">
        <v>5</v>
      </c>
      <c r="B9" s="141" t="s">
        <v>25</v>
      </c>
      <c r="C9" s="142" t="str">
        <f>'Mov. Tierra'!$B$4</f>
        <v>1 - Movimiento de Tierra</v>
      </c>
      <c r="D9" s="143" t="str">
        <f>VLOOKUP($B9,'Mov. Tierra'!$A$6:$H$73,2,FALSE)</f>
        <v>Desmonte y terraplen a mano y máquina</v>
      </c>
      <c r="E9" s="141" t="str">
        <f>VLOOKUP($B9,'Mov. Tierra'!$A$6:$H$73,8,FALSE)</f>
        <v>m3</v>
      </c>
      <c r="F9" s="144">
        <f>VLOOKUP($B9,'Mov. Tierra'!$A$6:$H$73,7,FALSE)</f>
        <v>285.72284283465893</v>
      </c>
      <c r="G9" s="144"/>
      <c r="H9" s="144">
        <f>'Mov. Tierra'!G43</f>
        <v>251.85770000000008</v>
      </c>
      <c r="I9" s="144">
        <f>'Mov. Tierra'!G45</f>
        <v>33.865142834658862</v>
      </c>
      <c r="J9" s="243"/>
    </row>
    <row r="10" spans="1:10" ht="12.75" customHeight="1">
      <c r="A10" s="145">
        <v>6</v>
      </c>
      <c r="B10" s="137" t="s">
        <v>24</v>
      </c>
      <c r="C10" s="138" t="str">
        <f>'Mov. Tierra'!$B$4</f>
        <v>1 - Movimiento de Tierra</v>
      </c>
      <c r="D10" s="139" t="str">
        <f>VLOOKUP($B10,'Mov. Tierra'!$A$6:$H$73,2,FALSE)</f>
        <v>Replanteo y compactación a mano</v>
      </c>
      <c r="E10" s="137" t="str">
        <f>VLOOKUP($B10,'Mov. Tierra'!$A$6:$H$73,8,FALSE)</f>
        <v>m3</v>
      </c>
      <c r="F10" s="140">
        <f>VLOOKUP($B10,'Mov. Tierra'!$A$6:$H$73,7,FALSE)</f>
        <v>291.20706257524228</v>
      </c>
      <c r="G10" s="140"/>
      <c r="H10" s="140">
        <f>'Mov. Tierra'!G52</f>
        <v>270.74702750000006</v>
      </c>
      <c r="I10" s="140">
        <f>'Mov. Tierra'!G54</f>
        <v>20.460035075242207</v>
      </c>
      <c r="J10" s="243"/>
    </row>
    <row r="11" spans="1:10" ht="12.75" customHeight="1">
      <c r="A11" s="145">
        <v>7</v>
      </c>
      <c r="B11" s="141" t="s">
        <v>23</v>
      </c>
      <c r="C11" s="142" t="str">
        <f>'Mov. Tierra'!$B$4</f>
        <v>1 - Movimiento de Tierra</v>
      </c>
      <c r="D11" s="143" t="str">
        <f>VLOOKUP($B11,'Mov. Tierra'!$A$6:$H$73,2,FALSE)</f>
        <v>Excavación a máq. p/obras de saneamientos</v>
      </c>
      <c r="E11" s="141" t="str">
        <f>VLOOKUP($B11,'Mov. Tierra'!$A$6:$H$73,8,FALSE)</f>
        <v>m3</v>
      </c>
      <c r="F11" s="144">
        <f>VLOOKUP($B11,'Mov. Tierra'!$A$6:$H$73,7,FALSE)</f>
        <v>56.457392781673875</v>
      </c>
      <c r="G11" s="144"/>
      <c r="H11" s="144">
        <f>'Mov. Tierra'!G61</f>
        <v>20.652331400000008</v>
      </c>
      <c r="I11" s="144">
        <f>'Mov. Tierra'!G63</f>
        <v>35.805061381673866</v>
      </c>
      <c r="J11" s="243"/>
    </row>
    <row r="12" spans="1:10" ht="12.75" customHeight="1">
      <c r="A12" s="145">
        <v>8</v>
      </c>
      <c r="B12" s="137" t="s">
        <v>22</v>
      </c>
      <c r="C12" s="138" t="str">
        <f>'Mov. Tierra'!$B$4</f>
        <v>1 - Movimiento de Tierra</v>
      </c>
      <c r="D12" s="139" t="str">
        <f>VLOOKUP($B12,'Mov. Tierra'!$A$6:$H$73,2,FALSE)</f>
        <v>Relleno a máq.  p/obras de saneamientos</v>
      </c>
      <c r="E12" s="137" t="str">
        <f>VLOOKUP($B12,'Mov. Tierra'!$A$6:$H$73,8,FALSE)</f>
        <v>m3</v>
      </c>
      <c r="F12" s="140">
        <f>VLOOKUP($B12,'Mov. Tierra'!$A$6:$H$73,7,FALSE)</f>
        <v>16.201517956750536</v>
      </c>
      <c r="G12" s="140"/>
      <c r="H12" s="140">
        <f>'Mov. Tierra'!G70</f>
        <v>6.2964425000000022</v>
      </c>
      <c r="I12" s="140">
        <f>'Mov. Tierra'!G72+'Mov. Tierra'!G73</f>
        <v>9.9050754567505308</v>
      </c>
      <c r="J12" s="243"/>
    </row>
    <row r="13" spans="1:10" ht="12.75" customHeight="1">
      <c r="A13" s="145">
        <v>9</v>
      </c>
      <c r="B13" s="141" t="s">
        <v>21</v>
      </c>
      <c r="C13" s="142" t="str">
        <f>Fundaciones!$B$4</f>
        <v>2 - Fundaciones</v>
      </c>
      <c r="D13" s="143" t="str">
        <f>VLOOKUP($B13,Fundaciones!$A$6:$H$54,2,FALSE)</f>
        <v>Hº de limpieza - e = 5 cm</v>
      </c>
      <c r="E13" s="141" t="str">
        <f>VLOOKUP($B13,Fundaciones!$A$6:$H$54,8,FALSE)</f>
        <v>m2</v>
      </c>
      <c r="F13" s="144">
        <f>VLOOKUP($B13,Fundaciones!$A$6:$H$54,7,FALSE)</f>
        <v>129.55809109473762</v>
      </c>
      <c r="G13" s="144">
        <f>Fundaciones!G9+Fundaciones!G10+Fundaciones!G11</f>
        <v>77.70727552532108</v>
      </c>
      <c r="H13" s="144">
        <f>Fundaciones!G13</f>
        <v>50.371540000000017</v>
      </c>
      <c r="I13" s="144">
        <f>Fundaciones!G15</f>
        <v>1.4792755694165372</v>
      </c>
      <c r="J13" s="243"/>
    </row>
    <row r="14" spans="1:10" ht="12.75" customHeight="1">
      <c r="A14" s="145">
        <v>10</v>
      </c>
      <c r="B14" s="137" t="s">
        <v>20</v>
      </c>
      <c r="C14" s="138" t="str">
        <f>Fundaciones!$B$4</f>
        <v>2 - Fundaciones</v>
      </c>
      <c r="D14" s="139" t="str">
        <f>VLOOKUP($B14,Fundaciones!$A$6:$H$54,2,FALSE)</f>
        <v>Hº Aº bases aisladas</v>
      </c>
      <c r="E14" s="137" t="str">
        <f>VLOOKUP($B14,Fundaciones!$A$6:$H$54,8,FALSE)</f>
        <v>m3</v>
      </c>
      <c r="F14" s="140">
        <f>VLOOKUP($B14,Fundaciones!$A$6:$H$54,7,FALSE)</f>
        <v>5778.7233879832829</v>
      </c>
      <c r="G14" s="140">
        <f>Fundaciones!G21+Fundaciones!G22+Fundaciones!G23+Fundaciones!G24</f>
        <v>3128.4146916653726</v>
      </c>
      <c r="H14" s="140">
        <f>Fundaciones!G26</f>
        <v>2568.9485400000008</v>
      </c>
      <c r="I14" s="140">
        <f>Fundaciones!G28</f>
        <v>81.360156317909542</v>
      </c>
      <c r="J14" s="243"/>
    </row>
    <row r="15" spans="1:10" ht="12.75" customHeight="1">
      <c r="A15" s="145">
        <v>11</v>
      </c>
      <c r="B15" s="141" t="s">
        <v>19</v>
      </c>
      <c r="C15" s="142" t="str">
        <f>Fundaciones!$B$4</f>
        <v>2 - Fundaciones</v>
      </c>
      <c r="D15" s="143" t="str">
        <f>VLOOKUP($B15,Fundaciones!$A$6:$H$54,2,FALSE)</f>
        <v>Hº Aº vigas de fundación</v>
      </c>
      <c r="E15" s="141" t="str">
        <f>VLOOKUP($B15,Fundaciones!$A$6:$H$54,8,FALSE)</f>
        <v>m3</v>
      </c>
      <c r="F15" s="144">
        <f>VLOOKUP($B15,Fundaciones!$A$6:$H$54,7,FALSE)</f>
        <v>7322.2500780767487</v>
      </c>
      <c r="G15" s="144">
        <f>Fundaciones!G34+Fundaciones!G35+Fundaciones!G36+Fundaciones!G37</f>
        <v>3714.8821217588375</v>
      </c>
      <c r="H15" s="144">
        <f>Fundaciones!G39</f>
        <v>3526.0078000000012</v>
      </c>
      <c r="I15" s="144">
        <f>Fundaciones!G41</f>
        <v>81.360156317909542</v>
      </c>
      <c r="J15" s="243"/>
    </row>
    <row r="16" spans="1:10" ht="12.75" customHeight="1">
      <c r="A16" s="145">
        <v>12</v>
      </c>
      <c r="B16" s="137" t="s">
        <v>18</v>
      </c>
      <c r="C16" s="138" t="str">
        <f>Fundaciones!$B$4</f>
        <v>2 - Fundaciones</v>
      </c>
      <c r="D16" s="139" t="str">
        <f>VLOOKUP($B16,Fundaciones!$A$6:$H$54,2,FALSE)</f>
        <v>Hº Aº platea de fundación</v>
      </c>
      <c r="E16" s="137" t="str">
        <f>VLOOKUP($B16,Fundaciones!$A$6:$H$54,8,FALSE)</f>
        <v>m3</v>
      </c>
      <c r="F16" s="140">
        <f>VLOOKUP($B16,Fundaciones!$A$6:$H$54,7,FALSE)</f>
        <v>7115.1471662716785</v>
      </c>
      <c r="G16" s="140">
        <f>Fundaciones!G47+Fundaciones!G48+Fundaciones!G49+Fundaciones!G50</f>
        <v>3954.8266274537682</v>
      </c>
      <c r="H16" s="140">
        <f>Fundaciones!G52</f>
        <v>3078.9603825000008</v>
      </c>
      <c r="I16" s="140">
        <f>Fundaciones!G54</f>
        <v>81.360156317909542</v>
      </c>
      <c r="J16" s="243"/>
    </row>
    <row r="17" spans="1:10" ht="12.75" customHeight="1">
      <c r="A17" s="145">
        <v>13</v>
      </c>
      <c r="B17" s="141" t="s">
        <v>17</v>
      </c>
      <c r="C17" s="142" t="str">
        <f>'Estruc. Resistente'!$B$4</f>
        <v>3 - Estructura Resistente</v>
      </c>
      <c r="D17" s="143" t="str">
        <f>VLOOKUP($B17,'Estruc. Resistente'!$A$6:$H$146,2,FALSE)</f>
        <v xml:space="preserve">Estructura de Hº Aº </v>
      </c>
      <c r="E17" s="141" t="str">
        <f>VLOOKUP($B17,'Estruc. Resistente'!$A$6:$H$146,8,FALSE)</f>
        <v>m3</v>
      </c>
      <c r="F17" s="144">
        <f>VLOOKUP($B17,'Estruc. Resistente'!$A$6:$H$146,7,FALSE)</f>
        <v>11257.252888898014</v>
      </c>
      <c r="G17" s="144">
        <f>'Estruc. Resistente'!G9+'Estruc. Resistente'!G10+'Estruc. Resistente'!G11+'Estruc. Resistente'!G12+'Estruc. Resistente'!G13</f>
        <v>6335.0283854271856</v>
      </c>
      <c r="H17" s="144">
        <f>'Estruc. Resistente'!G15</f>
        <v>4848.2607250000019</v>
      </c>
      <c r="I17" s="144">
        <f>'Estruc. Resistente'!G17</f>
        <v>73.963778470826853</v>
      </c>
      <c r="J17" s="243"/>
    </row>
    <row r="18" spans="1:10" ht="12.75" customHeight="1">
      <c r="A18" s="145">
        <v>14</v>
      </c>
      <c r="B18" s="137" t="s">
        <v>16</v>
      </c>
      <c r="C18" s="138" t="str">
        <f>'Estruc. Resistente'!$B$4</f>
        <v>3 - Estructura Resistente</v>
      </c>
      <c r="D18" s="139" t="str">
        <f>VLOOKUP($B18,'Estruc. Resistente'!$A$6:$H$146,2,FALSE)</f>
        <v>Estr. de Hº Aº Columna resistente</v>
      </c>
      <c r="E18" s="137" t="str">
        <f>VLOOKUP($B18,'Estruc. Resistente'!$A$6:$H$146,8,FALSE)</f>
        <v>m3</v>
      </c>
      <c r="F18" s="140">
        <f>VLOOKUP($B18,'Estruc. Resistente'!$A$6:$H$146,7,FALSE)</f>
        <v>10749.091093662822</v>
      </c>
      <c r="G18" s="140">
        <f>'Estruc. Resistente'!G23+'Estruc. Resistente'!G24+'Estruc. Resistente'!G25+'Estruc. Resistente'!G26+'Estruc. Resistente'!G27</f>
        <v>5984.2776526919934</v>
      </c>
      <c r="H18" s="140">
        <f>'Estruc. Resistente'!G29</f>
        <v>4690.8496625000016</v>
      </c>
      <c r="I18" s="140">
        <f>'Estruc. Resistente'!G31</f>
        <v>73.963778470826853</v>
      </c>
      <c r="J18" s="243"/>
    </row>
    <row r="19" spans="1:10" ht="12.75" customHeight="1">
      <c r="A19" s="145">
        <v>15</v>
      </c>
      <c r="B19" s="141" t="s">
        <v>15</v>
      </c>
      <c r="C19" s="142" t="str">
        <f>'Estruc. Resistente'!$B$4</f>
        <v>3 - Estructura Resistente</v>
      </c>
      <c r="D19" s="143" t="str">
        <f>VLOOKUP($B19,'Estruc. Resistente'!$A$6:$H$146,2,FALSE)</f>
        <v>Estr. de Hº Aº Vigas resistentes</v>
      </c>
      <c r="E19" s="141" t="str">
        <f>VLOOKUP($B19,'Estruc. Resistente'!$A$6:$H$146,8,FALSE)</f>
        <v>m3</v>
      </c>
      <c r="F19" s="144">
        <f>VLOOKUP($B19,'Estruc. Resistente'!$A$6:$H$146,7,FALSE)</f>
        <v>10265.014491038819</v>
      </c>
      <c r="G19" s="144">
        <f>'Estruc. Resistente'!G37+'Estruc. Resistente'!G38+'Estruc. Resistente'!G39+'Estruc. Resistente'!G40+'Estruc. Resistente'!G41</f>
        <v>5456.1259525679907</v>
      </c>
      <c r="H19" s="144">
        <f>'Estruc. Resistente'!G43</f>
        <v>4734.9247600000017</v>
      </c>
      <c r="I19" s="144">
        <f>'Estruc. Resistente'!G45</f>
        <v>73.963778470826853</v>
      </c>
      <c r="J19" s="243"/>
    </row>
    <row r="20" spans="1:10" ht="12.75" customHeight="1">
      <c r="A20" s="145">
        <v>16</v>
      </c>
      <c r="B20" s="137" t="s">
        <v>14</v>
      </c>
      <c r="C20" s="138" t="str">
        <f>'Estruc. Resistente'!$B$4</f>
        <v>3 - Estructura Resistente</v>
      </c>
      <c r="D20" s="139" t="str">
        <f>VLOOKUP($B20,'Estruc. Resistente'!$A$6:$H$146,2,FALSE)</f>
        <v>Estr. de Hº Aº Vigas y columnas encad.</v>
      </c>
      <c r="E20" s="137" t="str">
        <f>VLOOKUP($B20,'Estruc. Resistente'!$A$6:$H$146,8,FALSE)</f>
        <v>m3</v>
      </c>
      <c r="F20" s="140">
        <f>VLOOKUP($B20,'Estruc. Resistente'!$A$6:$H$146,7,FALSE)</f>
        <v>11044.646885208005</v>
      </c>
      <c r="G20" s="140">
        <f>'Estruc. Resistente'!G51+'Estruc. Resistente'!G52+'Estruc. Resistente'!G53+'Estruc. Resistente'!G54+'Estruc. Resistente'!G55</f>
        <v>5706.8571767371768</v>
      </c>
      <c r="H20" s="140">
        <f>'Estruc. Resistente'!G57</f>
        <v>5263.8259300000009</v>
      </c>
      <c r="I20" s="140">
        <f>'Estruc. Resistente'!G59</f>
        <v>73.963778470826853</v>
      </c>
      <c r="J20" s="243"/>
    </row>
    <row r="21" spans="1:10" ht="12.75" customHeight="1">
      <c r="A21" s="145">
        <v>17</v>
      </c>
      <c r="B21" s="141" t="s">
        <v>13</v>
      </c>
      <c r="C21" s="142" t="str">
        <f>'Estruc. Resistente'!$B$4</f>
        <v>3 - Estructura Resistente</v>
      </c>
      <c r="D21" s="143" t="str">
        <f>VLOOKUP($B21,'Estruc. Resistente'!$A$6:$H$146,2,FALSE)</f>
        <v>Estr. de Hº Aº Losa maciza e = 10 cm</v>
      </c>
      <c r="E21" s="141" t="str">
        <f>VLOOKUP($B21,'Estruc. Resistente'!$A$6:$H$146,8,FALSE)</f>
        <v>m3</v>
      </c>
      <c r="F21" s="144">
        <f>VLOOKUP($B21,'Estruc. Resistente'!$A$6:$H$146,7,FALSE)</f>
        <v>8456.3980925747019</v>
      </c>
      <c r="G21" s="144">
        <f>'Estruc. Resistente'!G65+'Estruc. Resistente'!G66+'Estruc. Resistente'!G67+'Estruc. Resistente'!G68+'Estruc. Resistente'!G69</f>
        <v>4579.3830441038735</v>
      </c>
      <c r="H21" s="144">
        <f>'Estruc. Resistente'!G71</f>
        <v>3803.0512700000013</v>
      </c>
      <c r="I21" s="144">
        <f>'Estruc. Resistente'!G73</f>
        <v>73.963778470826853</v>
      </c>
      <c r="J21" s="243"/>
    </row>
    <row r="22" spans="1:10" ht="12.75" customHeight="1">
      <c r="A22" s="145">
        <v>18</v>
      </c>
      <c r="B22" s="137" t="s">
        <v>12</v>
      </c>
      <c r="C22" s="138" t="str">
        <f>'Estruc. Resistente'!$B$4</f>
        <v>3 - Estructura Resistente</v>
      </c>
      <c r="D22" s="139" t="str">
        <f>VLOOKUP($B22,'Estruc. Resistente'!$A$6:$H$146,2,FALSE)</f>
        <v>Estr. de Hº Aº Losa cerám. aliv. c/viguetas</v>
      </c>
      <c r="E22" s="137" t="str">
        <f>VLOOKUP($B22,'Estruc. Resistente'!$A$6:$H$146,8,FALSE)</f>
        <v>m2</v>
      </c>
      <c r="F22" s="140">
        <f>VLOOKUP($B22,'Estruc. Resistente'!$A$6:$H$146,7,FALSE)</f>
        <v>1181.3759977428151</v>
      </c>
      <c r="G22" s="140">
        <f>'Estruc. Resistente'!G79+'Estruc. Resistente'!G80+'Estruc. Resistente'!G81+'Estruc. Resistente'!G82+'Estruc. Resistente'!G83+'Estruc. Resistente'!G84+'Estruc. Resistente'!G85</f>
        <v>609.8183718957323</v>
      </c>
      <c r="H22" s="140">
        <f>'Estruc. Resistente'!G87</f>
        <v>564.16124800000023</v>
      </c>
      <c r="I22" s="140">
        <f>'Estruc. Resistente'!G89</f>
        <v>7.396377847082686</v>
      </c>
      <c r="J22" s="243"/>
    </row>
    <row r="23" spans="1:10" ht="12.75" customHeight="1">
      <c r="A23" s="145">
        <v>19</v>
      </c>
      <c r="B23" s="141" t="s">
        <v>11</v>
      </c>
      <c r="C23" s="142" t="str">
        <f>'Estruc. Resistente'!$B$4</f>
        <v>3 - Estructura Resistente</v>
      </c>
      <c r="D23" s="143" t="str">
        <f>VLOOKUP($B23,'Estruc. Resistente'!$A$6:$H$146,2,FALSE)</f>
        <v xml:space="preserve"> Hº Aº Losa maciza c/encofr. metálico</v>
      </c>
      <c r="E23" s="141" t="str">
        <f>VLOOKUP($B23,'Estruc. Resistente'!$A$6:$H$146,8,FALSE)</f>
        <v>m3</v>
      </c>
      <c r="F23" s="144">
        <f>VLOOKUP($B23,'Estruc. Resistente'!$A$6:$H$146,7,FALSE)</f>
        <v>8470.633968652277</v>
      </c>
      <c r="G23" s="144">
        <f>'Estruc. Resistente'!G95+'Estruc. Resistente'!G96+'Estruc. Resistente'!G97+'Estruc. Resistente'!G98+'Estruc. Resistente'!G99+'Estruc. Resistente'!G100</f>
        <v>4618.8046901814487</v>
      </c>
      <c r="H23" s="144">
        <f>'Estruc. Resistente'!G102</f>
        <v>3777.8655000000012</v>
      </c>
      <c r="I23" s="144">
        <f>'Estruc. Resistente'!G104</f>
        <v>73.963778470826853</v>
      </c>
      <c r="J23" s="243"/>
    </row>
    <row r="24" spans="1:10" ht="12.75" customHeight="1">
      <c r="A24" s="145">
        <v>20</v>
      </c>
      <c r="B24" s="137" t="s">
        <v>10</v>
      </c>
      <c r="C24" s="138" t="str">
        <f>'Estruc. Resistente'!$B$4</f>
        <v>3 - Estructura Resistente</v>
      </c>
      <c r="D24" s="139" t="str">
        <f>VLOOKUP($B24,'Estruc. Resistente'!$A$6:$H$146,2,FALSE)</f>
        <v>Estr. de Hº Aº losa maciza e = 15 cm Hº visto</v>
      </c>
      <c r="E24" s="137" t="str">
        <f>VLOOKUP($B24,'Estruc. Resistente'!$A$6:$H$146,8,FALSE)</f>
        <v>m3</v>
      </c>
      <c r="F24" s="140">
        <f>VLOOKUP($B24,'Estruc. Resistente'!$A$6:$H$146,7,FALSE)</f>
        <v>9644.4464611291405</v>
      </c>
      <c r="G24" s="140">
        <f>'Estruc. Resistente'!G110+'Estruc. Resistente'!G111+'Estruc. Resistente'!G112+'Estruc. Resistente'!G113+'Estruc. Resistente'!G114</f>
        <v>5767.4314126583131</v>
      </c>
      <c r="H24" s="140">
        <f>'Estruc. Resistente'!G116</f>
        <v>3803.0512700000013</v>
      </c>
      <c r="I24" s="140">
        <f>'Estruc. Resistente'!G118</f>
        <v>73.963778470826853</v>
      </c>
      <c r="J24" s="243"/>
    </row>
    <row r="25" spans="1:10" ht="12.75" customHeight="1">
      <c r="A25" s="145">
        <v>21</v>
      </c>
      <c r="B25" s="141" t="s">
        <v>9</v>
      </c>
      <c r="C25" s="142" t="str">
        <f>'Estruc. Resistente'!$B$4</f>
        <v>3 - Estructura Resistente</v>
      </c>
      <c r="D25" s="143" t="str">
        <f>VLOOKUP($B25,'Estruc. Resistente'!$A$6:$H$146,2,FALSE)</f>
        <v>Estr. de Hº Aº Vigas resist. Hº visto</v>
      </c>
      <c r="E25" s="141" t="str">
        <f>VLOOKUP($B25,'Estruc. Resistente'!$A$6:$H$146,8,FALSE)</f>
        <v>m3</v>
      </c>
      <c r="F25" s="144">
        <f>VLOOKUP($B25,'Estruc. Resistente'!$A$6:$H$146,7,FALSE)</f>
        <v>10673.337191095774</v>
      </c>
      <c r="G25" s="144">
        <f>'Estruc. Resistente'!G124+'Estruc. Resistente'!G125+'Estruc. Resistente'!G126+'Estruc. Resistente'!G127+'Estruc. Resistente'!G128</f>
        <v>5864.4486526249457</v>
      </c>
      <c r="H25" s="144">
        <f>'Estruc. Resistente'!G130</f>
        <v>4734.9247600000017</v>
      </c>
      <c r="I25" s="144">
        <f>'Estruc. Resistente'!G132</f>
        <v>73.963778470826853</v>
      </c>
      <c r="J25" s="243"/>
    </row>
    <row r="26" spans="1:10" ht="12.75" customHeight="1">
      <c r="A26" s="145">
        <v>22</v>
      </c>
      <c r="B26" s="137" t="s">
        <v>8</v>
      </c>
      <c r="C26" s="138" t="str">
        <f>'Estruc. Resistente'!$B$4</f>
        <v>3 - Estructura Resistente</v>
      </c>
      <c r="D26" s="139" t="str">
        <f>VLOOKUP($B26,'Estruc. Resistente'!$A$6:$H$146,2,FALSE)</f>
        <v>Estr. de Hº Aº Columna resist. Hº visto</v>
      </c>
      <c r="E26" s="137" t="str">
        <f>VLOOKUP($B26,'Estruc. Resistente'!$A$6:$H$146,8,FALSE)</f>
        <v>m3</v>
      </c>
      <c r="F26" s="140">
        <f>VLOOKUP($B26,'Estruc. Resistente'!$A$6:$H$146,7,FALSE)</f>
        <v>12323.181604958967</v>
      </c>
      <c r="G26" s="140">
        <f>'Estruc. Resistente'!G138+'Estruc. Resistente'!G139+'Estruc. Resistente'!G140+'Estruc. Resistente'!G141+'Estruc. Resistente'!G142</f>
        <v>7558.3681639881379</v>
      </c>
      <c r="H26" s="140">
        <f>'Estruc. Resistente'!G144</f>
        <v>4690.8496625000016</v>
      </c>
      <c r="I26" s="140">
        <f>'Estruc. Resistente'!G146</f>
        <v>73.963778470826853</v>
      </c>
      <c r="J26" s="243"/>
    </row>
    <row r="27" spans="1:10" ht="12.75" customHeight="1">
      <c r="A27" s="145">
        <v>23</v>
      </c>
      <c r="B27" s="141" t="s">
        <v>1497</v>
      </c>
      <c r="C27" s="142" t="str">
        <f>'Cerramientos Ext. e Int.'!$B$4</f>
        <v>4 - Cerramientos Exteriores e Interiores</v>
      </c>
      <c r="D27" s="143" t="str">
        <f>VLOOKUP($B27,'Cerramientos Ext. e Int.'!$A$6:$H$138,2,FALSE)</f>
        <v xml:space="preserve">Mampostería de ladrillo común 0.15 </v>
      </c>
      <c r="E27" s="141" t="str">
        <f>VLOOKUP($B27,'Cerramientos Ext. e Int.'!$A$6:$H$138,8,FALSE)</f>
        <v>m2</v>
      </c>
      <c r="F27" s="144">
        <f>VLOOKUP($B27,'Cerramientos Ext. e Int.'!$A$6:$H$138,7,FALSE)</f>
        <v>530.14005133595526</v>
      </c>
      <c r="G27" s="144">
        <f>'Cerramientos Ext. e Int.'!G9+'Cerramientos Ext. e Int.'!G10+'Cerramientos Ext. e Int.'!G11+'Cerramientos Ext. e Int.'!G12</f>
        <v>312.28694936794705</v>
      </c>
      <c r="H27" s="144">
        <f>'Cerramientos Ext. e Int.'!G14</f>
        <v>215.33833350000006</v>
      </c>
      <c r="I27" s="144">
        <f>'Cerramientos Ext. e Int.'!G16</f>
        <v>2.5147684680081128</v>
      </c>
      <c r="J27" s="243"/>
    </row>
    <row r="28" spans="1:10" ht="12.75" customHeight="1">
      <c r="A28" s="145">
        <v>24</v>
      </c>
      <c r="B28" s="137" t="s">
        <v>1498</v>
      </c>
      <c r="C28" s="138" t="str">
        <f>'Cerramientos Ext. e Int.'!$B$4</f>
        <v>4 - Cerramientos Exteriores e Interiores</v>
      </c>
      <c r="D28" s="139" t="str">
        <f>VLOOKUP($B28,'Cerramientos Ext. e Int.'!$A$6:$H$138,2,FALSE)</f>
        <v>Mampostería de ladrillo común 0.30</v>
      </c>
      <c r="E28" s="137" t="str">
        <f>VLOOKUP($B28,'Cerramientos Ext. e Int.'!$A$6:$H$138,8,FALSE)</f>
        <v>m3</v>
      </c>
      <c r="F28" s="140">
        <f>VLOOKUP($B28,'Cerramientos Ext. e Int.'!$A$6:$H$138,7,FALSE)</f>
        <v>3781.8181200256868</v>
      </c>
      <c r="G28" s="140">
        <f>'Cerramientos Ext. e Int.'!G22+'Cerramientos Ext. e Int.'!G23+'Cerramientos Ext. e Int.'!G24+'Cerramientos Ext. e Int.'!G25</f>
        <v>2341.1996930896703</v>
      </c>
      <c r="H28" s="140">
        <f>'Cerramientos Ext. e Int.'!G27</f>
        <v>1435.5888900000004</v>
      </c>
      <c r="I28" s="140">
        <f>'Cerramientos Ext. e Int.'!G29</f>
        <v>5.0295369360162256</v>
      </c>
      <c r="J28" s="243"/>
    </row>
    <row r="29" spans="1:10" ht="12.75" customHeight="1">
      <c r="A29" s="145">
        <v>25</v>
      </c>
      <c r="B29" s="141" t="s">
        <v>1499</v>
      </c>
      <c r="C29" s="142" t="str">
        <f>'Cerramientos Ext. e Int.'!$B$4</f>
        <v>4 - Cerramientos Exteriores e Interiores</v>
      </c>
      <c r="D29" s="143" t="str">
        <f>VLOOKUP($B29,'Cerramientos Ext. e Int.'!$A$6:$H$138,2,FALSE)</f>
        <v>Mampostería de ladrillo común a la vista</v>
      </c>
      <c r="E29" s="141" t="str">
        <f>VLOOKUP($B29,'Cerramientos Ext. e Int.'!$A$6:$H$138,8,FALSE)</f>
        <v>m3</v>
      </c>
      <c r="F29" s="144">
        <f>VLOOKUP($B29,'Cerramientos Ext. e Int.'!$A$6:$H$138,7,FALSE)</f>
        <v>4089.6116249352604</v>
      </c>
      <c r="G29" s="144">
        <f>'Cerramientos Ext. e Int.'!G35+'Cerramientos Ext. e Int.'!G36+'Cerramientos Ext. e Int.'!G37+'Cerramientos Ext. e Int.'!G38</f>
        <v>2366.9125739992437</v>
      </c>
      <c r="H29" s="144">
        <f>'Cerramientos Ext. e Int.'!G40</f>
        <v>1717.6695140000006</v>
      </c>
      <c r="I29" s="144">
        <f>'Cerramientos Ext. e Int.'!G42</f>
        <v>5.0295369360162256</v>
      </c>
      <c r="J29" s="243"/>
    </row>
    <row r="30" spans="1:10" ht="12.75" customHeight="1">
      <c r="A30" s="145">
        <v>26</v>
      </c>
      <c r="B30" s="137" t="s">
        <v>1500</v>
      </c>
      <c r="C30" s="138" t="str">
        <f>'Cerramientos Ext. e Int.'!$B$4</f>
        <v>4 - Cerramientos Exteriores e Interiores</v>
      </c>
      <c r="D30" s="139" t="str">
        <f>VLOOKUP($B30,'Cerramientos Ext. e Int.'!$A$6:$H$138,2,FALSE)</f>
        <v>Mampostería de ladrillo Cer.  8 x 18 x 30</v>
      </c>
      <c r="E30" s="137" t="str">
        <f>VLOOKUP($B30,'Cerramientos Ext. e Int.'!$A$6:$H$138,8,FALSE)</f>
        <v>m2</v>
      </c>
      <c r="F30" s="140">
        <f>VLOOKUP($B30,'Cerramientos Ext. e Int.'!$A$6:$H$138,7,FALSE)</f>
        <v>303.97723128346274</v>
      </c>
      <c r="G30" s="140">
        <f>'Cerramientos Ext. e Int.'!G48+'Cerramientos Ext. e Int.'!G49+'Cerramientos Ext. e Int.'!G50+'Cerramientos Ext. e Int.'!G51+'Cerramientos Ext. e Int.'!G52</f>
        <v>163.97622071404615</v>
      </c>
      <c r="H30" s="140">
        <f>'Cerramientos Ext. e Int.'!G54</f>
        <v>138.52173500000006</v>
      </c>
      <c r="I30" s="140">
        <f>'Cerramientos Ext. e Int.'!G56</f>
        <v>1.4792755694165372</v>
      </c>
      <c r="J30" s="243"/>
    </row>
    <row r="31" spans="1:10" ht="12.75" customHeight="1">
      <c r="A31" s="145">
        <v>27</v>
      </c>
      <c r="B31" s="141" t="s">
        <v>1501</v>
      </c>
      <c r="C31" s="142" t="str">
        <f>'Cerramientos Ext. e Int.'!$B$4</f>
        <v>4 - Cerramientos Exteriores e Interiores</v>
      </c>
      <c r="D31" s="143" t="str">
        <f>VLOOKUP($B31,'Cerramientos Ext. e Int.'!$A$6:$H$138,2,FALSE)</f>
        <v>Mampostería de ladrillo Cer.  12 x 18 x 30</v>
      </c>
      <c r="E31" s="141" t="str">
        <f>VLOOKUP($B31,'Cerramientos Ext. e Int.'!$A$6:$H$138,8,FALSE)</f>
        <v>m2</v>
      </c>
      <c r="F31" s="144">
        <f>VLOOKUP($B31,'Cerramientos Ext. e Int.'!$A$6:$H$138,7,FALSE)</f>
        <v>378.15112872345679</v>
      </c>
      <c r="G31" s="144">
        <f>'Cerramientos Ext. e Int.'!G62+'Cerramientos Ext. e Int.'!G63+'Cerramientos Ext. e Int.'!G64+'Cerramientos Ext. e Int.'!G65</f>
        <v>205.92826786933193</v>
      </c>
      <c r="H31" s="144">
        <f>'Cerramientos Ext. e Int.'!G67</f>
        <v>170.00394750000007</v>
      </c>
      <c r="I31" s="144">
        <f>'Cerramientos Ext. e Int.'!G69</f>
        <v>2.2189133541248056</v>
      </c>
      <c r="J31" s="243"/>
    </row>
    <row r="32" spans="1:10" ht="12.75" customHeight="1">
      <c r="A32" s="145">
        <v>28</v>
      </c>
      <c r="B32" s="137" t="s">
        <v>1502</v>
      </c>
      <c r="C32" s="138" t="str">
        <f>'Cerramientos Ext. e Int.'!$B$4</f>
        <v>4 - Cerramientos Exteriores e Interiores</v>
      </c>
      <c r="D32" s="139" t="str">
        <f>VLOOKUP($B32,'Cerramientos Ext. e Int.'!$A$6:$H$138,2,FALSE)</f>
        <v>Mampostería de ladrillo Cer.  18 x 18 x 30</v>
      </c>
      <c r="E32" s="137" t="str">
        <f>VLOOKUP($B32,'Cerramientos Ext. e Int.'!$A$6:$H$138,8,FALSE)</f>
        <v>m2</v>
      </c>
      <c r="F32" s="140">
        <f>VLOOKUP($B32,'Cerramientos Ext. e Int.'!$A$6:$H$138,7,FALSE)</f>
        <v>468.84485443496243</v>
      </c>
      <c r="G32" s="140">
        <f>'Cerramientos Ext. e Int.'!G75+'Cerramientos Ext. e Int.'!G76+'Cerramientos Ext. e Int.'!G77+'Cerramientos Ext. e Int.'!G78</f>
        <v>276.9930282961293</v>
      </c>
      <c r="H32" s="140">
        <f>'Cerramientos Ext. e Int.'!G80</f>
        <v>188.89327500000007</v>
      </c>
      <c r="I32" s="140">
        <f>'Cerramientos Ext. e Int.'!G82</f>
        <v>2.9585511388330743</v>
      </c>
      <c r="J32" s="243"/>
    </row>
    <row r="33" spans="1:10" ht="12.75" customHeight="1">
      <c r="A33" s="145">
        <v>29</v>
      </c>
      <c r="B33" s="141" t="s">
        <v>1503</v>
      </c>
      <c r="C33" s="142" t="str">
        <f>'Cerramientos Ext. e Int.'!$B$4</f>
        <v>4 - Cerramientos Exteriores e Interiores</v>
      </c>
      <c r="D33" s="143" t="str">
        <f>VLOOKUP($B33,'Cerramientos Ext. e Int.'!$A$6:$H$138,2,FALSE)</f>
        <v>Mampostería de ladrillo Cerr. Portante</v>
      </c>
      <c r="E33" s="141" t="str">
        <f>VLOOKUP($B33,'Cerramientos Ext. e Int.'!$A$6:$H$138,8,FALSE)</f>
        <v>m2</v>
      </c>
      <c r="F33" s="144">
        <f>VLOOKUP($B33,'Cerramientos Ext. e Int.'!$A$6:$H$138,7,FALSE)</f>
        <v>403.11052438881165</v>
      </c>
      <c r="G33" s="144">
        <f>'Cerramientos Ext. e Int.'!G88+'Cerramientos Ext. e Int.'!G89+'Cerramientos Ext. e Int.'!G90+'Cerramientos Ext. e Int.'!G91</f>
        <v>211.25869824997849</v>
      </c>
      <c r="H33" s="144">
        <f>'Cerramientos Ext. e Int.'!G93</f>
        <v>188.89327500000007</v>
      </c>
      <c r="I33" s="144">
        <f>'Cerramientos Ext. e Int.'!G95</f>
        <v>2.9585511388330743</v>
      </c>
      <c r="J33" s="243"/>
    </row>
    <row r="34" spans="1:10" ht="12.75" customHeight="1">
      <c r="A34" s="145">
        <v>30</v>
      </c>
      <c r="B34" s="137" t="s">
        <v>2427</v>
      </c>
      <c r="C34" s="138" t="str">
        <f>'Cerramientos Ext. e Int.'!$B$4</f>
        <v>4 - Cerramientos Exteriores e Interiores</v>
      </c>
      <c r="D34" s="139" t="str">
        <f>VLOOKUP($B34,'Cerramientos Ext. e Int.'!$A$6:$H$138,2,FALSE)</f>
        <v>Muro bloque de Hº 19 x 19 x 40</v>
      </c>
      <c r="E34" s="137" t="str">
        <f>VLOOKUP($B34,'Cerramientos Ext. e Int.'!$A$6:$H$138,8,FALSE)</f>
        <v>m2</v>
      </c>
      <c r="F34" s="140">
        <f>VLOOKUP($B34,'Cerramientos Ext. e Int.'!$A$6:$H$138,7,FALSE)</f>
        <v>582.67226968412206</v>
      </c>
      <c r="G34" s="140">
        <f>'Cerramientos Ext. e Int.'!G101+'Cerramientos Ext. e Int.'!G102+'Cerramientos Ext. e Int.'!G103+'Cerramientos Ext. e Int.'!G104</f>
        <v>365.24801885434238</v>
      </c>
      <c r="H34" s="140">
        <f>'Cerramientos Ext. e Int.'!G106</f>
        <v>176.30039000000005</v>
      </c>
      <c r="I34" s="140">
        <f>'Cerramientos Ext. e Int.'!G108</f>
        <v>41.12386082977973</v>
      </c>
      <c r="J34" s="243"/>
    </row>
    <row r="35" spans="1:10" ht="12.75" customHeight="1">
      <c r="A35" s="145">
        <v>31</v>
      </c>
      <c r="B35" s="141" t="s">
        <v>1504</v>
      </c>
      <c r="C35" s="142" t="str">
        <f>'Cerramientos Ext. e Int.'!$B$4</f>
        <v>4 - Cerramientos Exteriores e Interiores</v>
      </c>
      <c r="D35" s="143" t="str">
        <f>VLOOKUP($B35,'Cerramientos Ext. e Int.'!$A$6:$H$138,2,FALSE)</f>
        <v>Mamp. de ladr. común visto c/armad. p/Escuela</v>
      </c>
      <c r="E35" s="141" t="str">
        <f>VLOOKUP($B35,'Cerramientos Ext. e Int.'!$A$6:$H$138,8,FALSE)</f>
        <v>m3</v>
      </c>
      <c r="F35" s="144">
        <f>VLOOKUP($B35,'Cerramientos Ext. e Int.'!$A$6:$H$138,7,FALSE)</f>
        <v>4506.834008163295</v>
      </c>
      <c r="G35" s="144">
        <f>'Cerramientos Ext. e Int.'!G114+'Cerramientos Ext. e Int.'!G115+'Cerramientos Ext. e Int.'!G116+'Cerramientos Ext. e Int.'!G117+'Cerramientos Ext. e Int.'!G118</f>
        <v>2532.2772572272779</v>
      </c>
      <c r="H35" s="144">
        <f>'Cerramientos Ext. e Int.'!G120</f>
        <v>1969.5272140000006</v>
      </c>
      <c r="I35" s="144">
        <f>'Cerramientos Ext. e Int.'!G122</f>
        <v>5.0295369360162256</v>
      </c>
      <c r="J35" s="243"/>
    </row>
    <row r="36" spans="1:10" ht="12.75" customHeight="1">
      <c r="A36" s="145">
        <v>32</v>
      </c>
      <c r="B36" s="137" t="s">
        <v>1505</v>
      </c>
      <c r="C36" s="138" t="str">
        <f>'Cerramientos Ext. e Int.'!$B$4</f>
        <v>4 - Cerramientos Exteriores e Interiores</v>
      </c>
      <c r="D36" s="139" t="str">
        <f>VLOOKUP($B36,'Cerramientos Ext. e Int.'!$A$6:$H$138,2,FALSE)</f>
        <v>Mamp. ladr. común visto c/armad y junta dilat.</v>
      </c>
      <c r="E36" s="137" t="str">
        <f>VLOOKUP($B36,'Cerramientos Ext. e Int.'!$A$6:$H$138,8,FALSE)</f>
        <v>m3</v>
      </c>
      <c r="F36" s="140">
        <f>VLOOKUP($B36,'Cerramientos Ext. e Int.'!$A$6:$H$138,7,FALSE)</f>
        <v>4560.6460347277198</v>
      </c>
      <c r="G36" s="140">
        <f>'Cerramientos Ext. e Int.'!G128+'Cerramientos Ext. e Int.'!G129+'Cerramientos Ext. e Int.'!G130+'Cerramientos Ext. e Int.'!G131+'Cerramientos Ext. e Int.'!G132+'Cerramientos Ext. e Int.'!G133+'Cerramientos Ext. e Int.'!G134</f>
        <v>2586.0892837917027</v>
      </c>
      <c r="H36" s="140">
        <f>'Cerramientos Ext. e Int.'!G136</f>
        <v>1969.5272140000006</v>
      </c>
      <c r="I36" s="140">
        <f>'Cerramientos Ext. e Int.'!G138</f>
        <v>5.0295369360162256</v>
      </c>
      <c r="J36" s="243"/>
    </row>
    <row r="37" spans="1:10" ht="12.75" customHeight="1">
      <c r="A37" s="145">
        <v>33</v>
      </c>
      <c r="B37" s="141" t="s">
        <v>1517</v>
      </c>
      <c r="C37" s="142" t="str">
        <f>Aislaciones!$B$4</f>
        <v>5 - Aislaciones</v>
      </c>
      <c r="D37" s="143" t="str">
        <f>VLOOKUP($B37,Aislaciones!$A$6:$H$17,2,FALSE)</f>
        <v>Capa aislada de concreto e hidrófugo</v>
      </c>
      <c r="E37" s="141" t="str">
        <f>VLOOKUP($B37,Aislaciones!$A$6:$H$17,8,FALSE)</f>
        <v>m2</v>
      </c>
      <c r="F37" s="144">
        <f>VLOOKUP($B37,Aislaciones!$A$6:$H$17,7,FALSE)</f>
        <v>159.71999997014072</v>
      </c>
      <c r="G37" s="144">
        <f>Aislaciones!G9+Aislaciones!G10+Aislaciones!G11+Aislaciones!G12+Aislaciones!G13</f>
        <v>82.822261999959494</v>
      </c>
      <c r="H37" s="144">
        <f>Aislaciones!G15</f>
        <v>71.779444500000011</v>
      </c>
      <c r="I37" s="144">
        <f>Aislaciones!G17</f>
        <v>5.1182934701812179</v>
      </c>
      <c r="J37" s="243"/>
    </row>
    <row r="38" spans="1:10" ht="12.75" customHeight="1">
      <c r="A38" s="145">
        <v>34</v>
      </c>
      <c r="B38" s="137" t="s">
        <v>1520</v>
      </c>
      <c r="C38" s="138" t="str">
        <f>Revoques!$B$4</f>
        <v>6 - Revoques</v>
      </c>
      <c r="D38" s="139" t="str">
        <f>VLOOKUP($B38,Revoques!$A$6:$H$54,2,FALSE)</f>
        <v>Exteriores a la cal</v>
      </c>
      <c r="E38" s="137" t="str">
        <f>VLOOKUP($B38,Revoques!$A$6:$H$54,8,FALSE)</f>
        <v>m2</v>
      </c>
      <c r="F38" s="140">
        <f>VLOOKUP($B38,Revoques!$A$6:$H$54,7,FALSE)</f>
        <v>347.69751517108455</v>
      </c>
      <c r="G38" s="140">
        <f>Revoques!G9+Revoques!G10+Revoques!G11+Revoques!G12</f>
        <v>53.623333462834886</v>
      </c>
      <c r="H38" s="140">
        <f>Revoques!G14</f>
        <v>289.63635500000009</v>
      </c>
      <c r="I38" s="140">
        <f>Revoques!G16</f>
        <v>4.4378267082496112</v>
      </c>
      <c r="J38" s="243"/>
    </row>
    <row r="39" spans="1:10" ht="12.75" customHeight="1">
      <c r="A39" s="145">
        <v>35</v>
      </c>
      <c r="B39" s="141" t="s">
        <v>1521</v>
      </c>
      <c r="C39" s="142" t="str">
        <f>Revoques!$B$4</f>
        <v>6 - Revoques</v>
      </c>
      <c r="D39" s="143" t="str">
        <f>VLOOKUP($B39,Revoques!$A$6:$H$54,2,FALSE)</f>
        <v>Grueso y fino a la cal inter.</v>
      </c>
      <c r="E39" s="141" t="str">
        <f>VLOOKUP($B39,Revoques!$A$6:$H$54,8,FALSE)</f>
        <v>m2</v>
      </c>
      <c r="F39" s="144">
        <f>VLOOKUP($B39,Revoques!$A$6:$H$54,7,FALSE)</f>
        <v>191.97530349568709</v>
      </c>
      <c r="G39" s="144">
        <f>Revoques!G22+Revoques!G23+Revoques!G24</f>
        <v>32.049472527678937</v>
      </c>
      <c r="H39" s="144">
        <f>Revoques!G26</f>
        <v>157.41106250000004</v>
      </c>
      <c r="I39" s="144">
        <f>Revoques!G28</f>
        <v>2.5147684680081128</v>
      </c>
      <c r="J39" s="243"/>
    </row>
    <row r="40" spans="1:10" ht="12.75" customHeight="1">
      <c r="A40" s="145">
        <v>36</v>
      </c>
      <c r="B40" s="137" t="s">
        <v>1522</v>
      </c>
      <c r="C40" s="138" t="str">
        <f>Revoques!$B$4</f>
        <v>6 - Revoques</v>
      </c>
      <c r="D40" s="139" t="str">
        <f>VLOOKUP($B40,Revoques!$A$6:$H$54,2,FALSE)</f>
        <v>Grueso reforzado b/revestimiento</v>
      </c>
      <c r="E40" s="137" t="str">
        <f>VLOOKUP($B40,Revoques!$A$6:$H$54,8,FALSE)</f>
        <v>m2</v>
      </c>
      <c r="F40" s="140">
        <f>VLOOKUP($B40,Revoques!$A$6:$H$54,7,FALSE)</f>
        <v>186.16611456611651</v>
      </c>
      <c r="G40" s="140">
        <f>Revoques!G34+Revoques!G35+Revoques!G36+Revoques!G37</f>
        <v>45.277538655050009</v>
      </c>
      <c r="H40" s="140">
        <f>Revoques!G39</f>
        <v>138.52173500000006</v>
      </c>
      <c r="I40" s="140">
        <f>Revoques!G41</f>
        <v>2.3668409110664594</v>
      </c>
      <c r="J40" s="243"/>
    </row>
    <row r="41" spans="1:10" ht="12.75" customHeight="1">
      <c r="A41" s="145">
        <v>37</v>
      </c>
      <c r="B41" s="141" t="s">
        <v>1523</v>
      </c>
      <c r="C41" s="142" t="str">
        <f>Revoques!$B$4</f>
        <v>6 - Revoques</v>
      </c>
      <c r="D41" s="143" t="str">
        <f>VLOOKUP($B41,Revoques!$A$6:$H$54,2,FALSE)</f>
        <v>Interior de yeso s/mampostería</v>
      </c>
      <c r="E41" s="141" t="str">
        <f>VLOOKUP($B41,Revoques!$A$6:$H$54,8,FALSE)</f>
        <v>m2</v>
      </c>
      <c r="F41" s="144">
        <f>VLOOKUP($B41,Revoques!$A$6:$H$54,7,FALSE)</f>
        <v>386.24063340271044</v>
      </c>
      <c r="G41" s="144">
        <f>Revoques!G47+Revoques!G48+Revoques!G49+Revoques!G50</f>
        <v>224.39174419446084</v>
      </c>
      <c r="H41" s="144">
        <f>Revoques!G52</f>
        <v>157.41106250000004</v>
      </c>
      <c r="I41" s="144">
        <f>Revoques!G54</f>
        <v>4.4378267082496112</v>
      </c>
      <c r="J41" s="243"/>
    </row>
    <row r="42" spans="1:10" ht="12.75" customHeight="1">
      <c r="A42" s="145">
        <v>38</v>
      </c>
      <c r="B42" s="137" t="s">
        <v>1530</v>
      </c>
      <c r="C42" s="138" t="str">
        <f>Solados!$B$4</f>
        <v>7 - Solados</v>
      </c>
      <c r="D42" s="139" t="str">
        <f>VLOOKUP($B42,Solados!$A$6:$H$111,2,FALSE)</f>
        <v>Contrapisos de cascote</v>
      </c>
      <c r="E42" s="137" t="str">
        <f>VLOOKUP($B42,Solados!$A$6:$H$111,8,FALSE)</f>
        <v>m2</v>
      </c>
      <c r="F42" s="140">
        <f>VLOOKUP($B42,Solados!$A$6:$H$111,7,FALSE)</f>
        <v>198.56482610726241</v>
      </c>
      <c r="G42" s="140">
        <f>Solados!G9+Solados!G10+Solados!G11</f>
        <v>104.49752882959623</v>
      </c>
      <c r="H42" s="140">
        <f>Solados!G13</f>
        <v>88.150195000000025</v>
      </c>
      <c r="I42" s="140">
        <f>Solados!G15</f>
        <v>5.9171022776661486</v>
      </c>
      <c r="J42" s="243"/>
    </row>
    <row r="43" spans="1:10" ht="12.75" customHeight="1">
      <c r="A43" s="145">
        <v>39</v>
      </c>
      <c r="B43" s="141" t="s">
        <v>1531</v>
      </c>
      <c r="C43" s="142" t="str">
        <f>Solados!$B$4</f>
        <v>7 - Solados</v>
      </c>
      <c r="D43" s="143" t="str">
        <f>VLOOKUP($B43,Solados!$A$6:$H$111,2,FALSE)</f>
        <v>Contrapisos sobre losa e=5cm</v>
      </c>
      <c r="E43" s="141" t="str">
        <f>VLOOKUP($B43,Solados!$A$6:$H$111,8,FALSE)</f>
        <v>m2</v>
      </c>
      <c r="F43" s="144">
        <f>VLOOKUP($B43,Solados!$A$6:$H$111,7,FALSE)</f>
        <v>94.216077168330827</v>
      </c>
      <c r="G43" s="144">
        <f>Solados!G21+Solados!G22+Solados!G23</f>
        <v>39.4067104600812</v>
      </c>
      <c r="H43" s="144">
        <f>Solados!G25</f>
        <v>50.371540000000017</v>
      </c>
      <c r="I43" s="144">
        <f>Solados!G27</f>
        <v>4.4378267082496112</v>
      </c>
      <c r="J43" s="243"/>
    </row>
    <row r="44" spans="1:10" ht="12.75" customHeight="1">
      <c r="A44" s="145">
        <v>40</v>
      </c>
      <c r="B44" s="137" t="s">
        <v>1532</v>
      </c>
      <c r="C44" s="138" t="str">
        <f>Solados!$B$4</f>
        <v>7 - Solados</v>
      </c>
      <c r="D44" s="139" t="str">
        <f>VLOOKUP($B44,Solados!$A$6:$H$111,2,FALSE)</f>
        <v>Mosaico granito pulido  en obra</v>
      </c>
      <c r="E44" s="137" t="str">
        <f>VLOOKUP($B44,Solados!$A$6:$H$111,8,FALSE)</f>
        <v>m2</v>
      </c>
      <c r="F44" s="140">
        <f>VLOOKUP($B44,Solados!$A$6:$H$111,7,FALSE)</f>
        <v>657.09942474814613</v>
      </c>
      <c r="G44" s="140">
        <f>Solados!G33+Solados!G34+Solados!G35+Solados!G36</f>
        <v>316.24204972641502</v>
      </c>
      <c r="H44" s="140">
        <f>Solados!G38</f>
        <v>314.82212500000009</v>
      </c>
      <c r="I44" s="140">
        <f>Solados!G40</f>
        <v>26.035250021731056</v>
      </c>
      <c r="J44" s="243"/>
    </row>
    <row r="45" spans="1:10" ht="12.75" customHeight="1">
      <c r="A45" s="145">
        <v>41</v>
      </c>
      <c r="B45" s="141" t="s">
        <v>1533</v>
      </c>
      <c r="C45" s="142" t="str">
        <f>Solados!$B$4</f>
        <v>7 - Solados</v>
      </c>
      <c r="D45" s="143" t="str">
        <f>VLOOKUP($B45,Solados!$A$6:$H$111,2,FALSE)</f>
        <v>Mosaico calcáreo</v>
      </c>
      <c r="E45" s="141" t="str">
        <f>VLOOKUP($B45,Solados!$A$6:$H$111,8,FALSE)</f>
        <v>m2</v>
      </c>
      <c r="F45" s="144">
        <f>VLOOKUP($B45,Solados!$A$6:$H$111,7,FALSE)</f>
        <v>463.28810299570864</v>
      </c>
      <c r="G45" s="144">
        <f>Solados!G46+Solados!G47+Solados!G48+Solados!G49</f>
        <v>228.91339718331369</v>
      </c>
      <c r="H45" s="144">
        <f>Solados!G51</f>
        <v>214.07904500000006</v>
      </c>
      <c r="I45" s="144">
        <f>Solados!G53</f>
        <v>20.295660812394889</v>
      </c>
      <c r="J45" s="243"/>
    </row>
    <row r="46" spans="1:10" ht="12.75" customHeight="1">
      <c r="A46" s="145">
        <v>42</v>
      </c>
      <c r="B46" s="137" t="s">
        <v>1534</v>
      </c>
      <c r="C46" s="138" t="str">
        <f>Solados!$B$4</f>
        <v>7 - Solados</v>
      </c>
      <c r="D46" s="139" t="str">
        <f>VLOOKUP($B46,Solados!$A$6:$H$111,2,FALSE)</f>
        <v>Piso y zócalos cerámicos esmaltado</v>
      </c>
      <c r="E46" s="137" t="str">
        <f>VLOOKUP($B46,Solados!$A$6:$H$111,8,FALSE)</f>
        <v>m2</v>
      </c>
      <c r="F46" s="140">
        <f>VLOOKUP($B46,Solados!$A$6:$H$111,7,FALSE)</f>
        <v>285.98660062614005</v>
      </c>
      <c r="G46" s="140">
        <f>Solados!G57+Solados!G58+Solados!G59</f>
        <v>147.69100686581774</v>
      </c>
      <c r="H46" s="140">
        <f>Solados!G61</f>
        <v>125.92885000000004</v>
      </c>
      <c r="I46" s="140">
        <f>Solados!G63</f>
        <v>12.366743760322249</v>
      </c>
      <c r="J46" s="243"/>
    </row>
    <row r="47" spans="1:10" ht="12.75" customHeight="1">
      <c r="A47" s="145">
        <v>43</v>
      </c>
      <c r="B47" s="141" t="s">
        <v>1535</v>
      </c>
      <c r="C47" s="142" t="str">
        <f>Solados!$B$4</f>
        <v>7 - Solados</v>
      </c>
      <c r="D47" s="143" t="str">
        <f>VLOOKUP($B47,Solados!$A$6:$H$111,2,FALSE)</f>
        <v>Piso y zócalo cerámico incl. carpeta</v>
      </c>
      <c r="E47" s="141" t="str">
        <f>VLOOKUP($B47,Solados!$A$6:$H$111,8,FALSE)</f>
        <v>m2</v>
      </c>
      <c r="F47" s="144">
        <f>VLOOKUP($B47,Solados!$A$6:$H$111,7,FALSE)</f>
        <v>445.13841990012617</v>
      </c>
      <c r="G47" s="144">
        <f>Solados!G69+Solados!G70+Solados!G71+Solados!G72+Solados!G73</f>
        <v>212.5493876224599</v>
      </c>
      <c r="H47" s="144">
        <f>Solados!G75</f>
        <v>226.67193000000009</v>
      </c>
      <c r="I47" s="144">
        <f>Solados!G77</f>
        <v>5.9171022776661486</v>
      </c>
      <c r="J47" s="243"/>
    </row>
    <row r="48" spans="1:10" ht="12.75" customHeight="1">
      <c r="A48" s="145">
        <v>44</v>
      </c>
      <c r="B48" s="137" t="s">
        <v>1536</v>
      </c>
      <c r="C48" s="138" t="str">
        <f>Solados!$B$4</f>
        <v>7 - Solados</v>
      </c>
      <c r="D48" s="139" t="str">
        <f>VLOOKUP($B48,Solados!$A$6:$H$111,2,FALSE)</f>
        <v>Cemento alisado terminado a la llana</v>
      </c>
      <c r="E48" s="137" t="str">
        <f>VLOOKUP($B48,Solados!$A$6:$H$111,8,FALSE)</f>
        <v>m2</v>
      </c>
      <c r="F48" s="140">
        <f>VLOOKUP($B48,Solados!$A$6:$H$111,7,FALSE)</f>
        <v>253.31090910517767</v>
      </c>
      <c r="G48" s="140">
        <f>Solados!G83+Solados!G84</f>
        <v>95.021802593507445</v>
      </c>
      <c r="H48" s="140">
        <f>Solados!G86</f>
        <v>151.11462000000003</v>
      </c>
      <c r="I48" s="140">
        <f>Solados!G88</f>
        <v>7.1744865116702048</v>
      </c>
      <c r="J48" s="243"/>
    </row>
    <row r="49" spans="1:10" ht="12.75" customHeight="1">
      <c r="A49" s="145">
        <v>45</v>
      </c>
      <c r="B49" s="141" t="s">
        <v>1537</v>
      </c>
      <c r="C49" s="142" t="str">
        <f>Solados!$B$4</f>
        <v>7 - Solados</v>
      </c>
      <c r="D49" s="143" t="str">
        <f>VLOOKUP($B49,Solados!$A$6:$H$111,2,FALSE)</f>
        <v>Hº Sº fratazado e = 10 cm</v>
      </c>
      <c r="E49" s="141" t="str">
        <f>VLOOKUP($B49,Solados!$A$6:$H$111,8,FALSE)</f>
        <v>m2</v>
      </c>
      <c r="F49" s="144">
        <f>VLOOKUP($B49,Solados!$A$6:$H$111,7,FALSE)</f>
        <v>333.95465392969413</v>
      </c>
      <c r="G49" s="144">
        <f>Solados!G94+Solados!G95</f>
        <v>175.44365608261137</v>
      </c>
      <c r="H49" s="144">
        <f>Solados!G97</f>
        <v>151.11462000000003</v>
      </c>
      <c r="I49" s="144">
        <f>Solados!G99</f>
        <v>7.396377847082686</v>
      </c>
      <c r="J49" s="243"/>
    </row>
    <row r="50" spans="1:10" ht="12.75" customHeight="1">
      <c r="A50" s="145">
        <v>46</v>
      </c>
      <c r="B50" s="137" t="s">
        <v>1538</v>
      </c>
      <c r="C50" s="138" t="str">
        <f>Solados!$B$4</f>
        <v>7 - Solados</v>
      </c>
      <c r="D50" s="139" t="str">
        <f>VLOOKUP($B50,Solados!$A$6:$H$111,2,FALSE)</f>
        <v>Hº Aº fratazado e = 15 cm</v>
      </c>
      <c r="E50" s="137" t="str">
        <f>VLOOKUP($B50,Solados!$A$6:$H$111,8,FALSE)</f>
        <v>m2</v>
      </c>
      <c r="F50" s="140">
        <f>VLOOKUP($B50,Solados!$A$6:$H$111,7,FALSE)</f>
        <v>592.60898878443982</v>
      </c>
      <c r="G50" s="140">
        <f>Solados!G105+Solados!G106+Solados!G107</f>
        <v>397.79861150677368</v>
      </c>
      <c r="H50" s="140">
        <f>Solados!G109</f>
        <v>188.89327500000007</v>
      </c>
      <c r="I50" s="140">
        <f>Solados!G111</f>
        <v>5.9171022776661486</v>
      </c>
      <c r="J50" s="243"/>
    </row>
    <row r="51" spans="1:10" ht="12.75" customHeight="1">
      <c r="A51" s="145">
        <v>47</v>
      </c>
      <c r="B51" s="141" t="s">
        <v>1549</v>
      </c>
      <c r="C51" s="142" t="str">
        <f>Techos!$B$4</f>
        <v>8 - Techos</v>
      </c>
      <c r="D51" s="143" t="str">
        <f>VLOOKUP($B51,Techos!$A$6:$H$112,2,FALSE)</f>
        <v>Inclinado teja - estruct. madera</v>
      </c>
      <c r="E51" s="141" t="str">
        <f>VLOOKUP($B51,Techos!$A$6:$H$112,8,FALSE)</f>
        <v>m2</v>
      </c>
      <c r="F51" s="144">
        <f>VLOOKUP($B51,Techos!$A$6:$H$112,7,FALSE)</f>
        <v>1448.9534921022416</v>
      </c>
      <c r="G51" s="144">
        <f>Techos!G9+Techos!G10+Techos!G11+Techos!G12+Techos!G13+Techos!G14</f>
        <v>814.19423333343082</v>
      </c>
      <c r="H51" s="144">
        <f>Techos!G16</f>
        <v>629.64425000000017</v>
      </c>
      <c r="I51" s="144">
        <f>Techos!G18</f>
        <v>5.1150087688105517</v>
      </c>
      <c r="J51" s="243"/>
    </row>
    <row r="52" spans="1:10" ht="12.75" customHeight="1">
      <c r="A52" s="145">
        <v>48</v>
      </c>
      <c r="B52" s="137" t="s">
        <v>1550</v>
      </c>
      <c r="C52" s="138" t="str">
        <f>Techos!$B$4</f>
        <v>8 - Techos</v>
      </c>
      <c r="D52" s="139" t="str">
        <f>VLOOKUP($B52,Techos!$A$6:$H$112,2,FALSE)</f>
        <v>Tejas s/losa incl. aislac.</v>
      </c>
      <c r="E52" s="137" t="str">
        <f>VLOOKUP($B52,Techos!$A$6:$H$112,8,FALSE)</f>
        <v>m2</v>
      </c>
      <c r="F52" s="140">
        <f>VLOOKUP($B52,Techos!$A$6:$H$112,7,FALSE)</f>
        <v>757.77128026343917</v>
      </c>
      <c r="G52" s="140">
        <f>Techos!G24+Techos!G25+Techos!G26+Techos!G27+Techos!G28+Techos!G29+Techos!G30</f>
        <v>520.86933272581803</v>
      </c>
      <c r="H52" s="140">
        <f>Techos!G32</f>
        <v>226.67193000000009</v>
      </c>
      <c r="I52" s="140">
        <f>Techos!G34</f>
        <v>10.230017537621103</v>
      </c>
      <c r="J52" s="243"/>
    </row>
    <row r="53" spans="1:10" ht="12.75" customHeight="1">
      <c r="A53" s="145">
        <v>49</v>
      </c>
      <c r="B53" s="141" t="s">
        <v>1551</v>
      </c>
      <c r="C53" s="142" t="str">
        <f>Techos!$B$4</f>
        <v>8 - Techos</v>
      </c>
      <c r="D53" s="143" t="str">
        <f>VLOOKUP($B53,Techos!$A$6:$H$112,2,FALSE)</f>
        <v>Inclinado Fº Cº s/estructura metálica</v>
      </c>
      <c r="E53" s="141" t="str">
        <f>VLOOKUP($B53,Techos!$A$6:$H$112,8,FALSE)</f>
        <v>m2</v>
      </c>
      <c r="F53" s="144">
        <f>VLOOKUP($B53,Techos!$A$6:$H$112,7,FALSE)</f>
        <v>877.15296815176885</v>
      </c>
      <c r="G53" s="144">
        <f>(Techos!G40+Techos!G41)</f>
        <v>489.13640061414765</v>
      </c>
      <c r="H53" s="144">
        <f>Techos!G43</f>
        <v>377.78655000000015</v>
      </c>
      <c r="I53" s="144">
        <f>Techos!G45</f>
        <v>10.230017537621103</v>
      </c>
      <c r="J53" s="243"/>
    </row>
    <row r="54" spans="1:10" ht="12.75" customHeight="1">
      <c r="A54" s="145">
        <v>50</v>
      </c>
      <c r="B54" s="137" t="s">
        <v>1552</v>
      </c>
      <c r="C54" s="138" t="str">
        <f>Techos!$B$4</f>
        <v>8 - Techos</v>
      </c>
      <c r="D54" s="139" t="str">
        <f>VLOOKUP($B54,Techos!$A$6:$H$112,2,FALSE)</f>
        <v>Inclinado Hº Gº s/estructura metálica</v>
      </c>
      <c r="E54" s="137" t="str">
        <f>VLOOKUP($B54,Techos!$A$6:$H$112,8,FALSE)</f>
        <v>m2</v>
      </c>
      <c r="F54" s="140">
        <f>VLOOKUP($B54,Techos!$A$6:$H$112,7,FALSE)</f>
        <v>721.92085564824049</v>
      </c>
      <c r="G54" s="140">
        <f>Techos!G51+Techos!G52</f>
        <v>333.90428811061929</v>
      </c>
      <c r="H54" s="140">
        <f>Techos!G54</f>
        <v>377.78655000000015</v>
      </c>
      <c r="I54" s="140">
        <f>Techos!G56</f>
        <v>10.230017537621103</v>
      </c>
      <c r="J54" s="243"/>
    </row>
    <row r="55" spans="1:10" ht="12.75" customHeight="1">
      <c r="A55" s="145">
        <v>51</v>
      </c>
      <c r="B55" s="141" t="s">
        <v>1553</v>
      </c>
      <c r="C55" s="142" t="str">
        <f>Techos!$B$4</f>
        <v>8 - Techos</v>
      </c>
      <c r="D55" s="143" t="str">
        <f>VLOOKUP($B55,Techos!$A$6:$H$112,2,FALSE)</f>
        <v>Inclinado Hº Gº s/estructura madera</v>
      </c>
      <c r="E55" s="141" t="str">
        <f>VLOOKUP($B55,Techos!$A$6:$H$112,8,FALSE)</f>
        <v>m2</v>
      </c>
      <c r="F55" s="144">
        <f>VLOOKUP($B55,Techos!$A$6:$H$112,7,FALSE)</f>
        <v>702.00286199758057</v>
      </c>
      <c r="G55" s="144">
        <f>Techos!G62+Techos!G63+Techos!G64</f>
        <v>313.98629445995937</v>
      </c>
      <c r="H55" s="144">
        <f>Techos!G66</f>
        <v>377.78655000000015</v>
      </c>
      <c r="I55" s="144">
        <f>Techos!G68</f>
        <v>10.230017537621103</v>
      </c>
      <c r="J55" s="243"/>
    </row>
    <row r="56" spans="1:10" ht="12.75" customHeight="1">
      <c r="A56" s="145">
        <v>52</v>
      </c>
      <c r="B56" s="137" t="s">
        <v>1554</v>
      </c>
      <c r="C56" s="138" t="str">
        <f>Techos!$B$4</f>
        <v>8 - Techos</v>
      </c>
      <c r="D56" s="139" t="str">
        <f>VLOOKUP($B56,Techos!$A$6:$H$112,2,FALSE)</f>
        <v>Plano c/aislación s/losa</v>
      </c>
      <c r="E56" s="137" t="str">
        <f>VLOOKUP($B56,Techos!$A$6:$H$112,8,FALSE)</f>
        <v>m2</v>
      </c>
      <c r="F56" s="140">
        <f>VLOOKUP($B56,Techos!$A$6:$H$112,7,FALSE)</f>
        <v>3035.9919738798008</v>
      </c>
      <c r="G56" s="140">
        <f>Techos!G74+Techos!G75+Techos!G76+Techos!G77+Techos!G78+Techos!G79+Techos!G80+Techos!G81</f>
        <v>2473.1055511031391</v>
      </c>
      <c r="H56" s="140">
        <f>Techos!G83</f>
        <v>503.71540000000016</v>
      </c>
      <c r="I56" s="140">
        <f>Techos!G85</f>
        <v>59.171022776661488</v>
      </c>
      <c r="J56" s="243"/>
    </row>
    <row r="57" spans="1:10" ht="12.75" customHeight="1">
      <c r="A57" s="145">
        <v>53</v>
      </c>
      <c r="B57" s="141" t="s">
        <v>1555</v>
      </c>
      <c r="C57" s="142" t="str">
        <f>Techos!$B$4</f>
        <v>8 - Techos</v>
      </c>
      <c r="D57" s="143" t="str">
        <f>VLOOKUP($B57,Techos!$A$6:$H$112,2,FALSE)</f>
        <v>Losa aliv. vigueta cerámica</v>
      </c>
      <c r="E57" s="141" t="str">
        <f>VLOOKUP($B57,Techos!$A$6:$H$112,8,FALSE)</f>
        <v>m2</v>
      </c>
      <c r="F57" s="144">
        <f>VLOOKUP($B57,Techos!$A$6:$H$112,7,FALSE)</f>
        <v>1197.1797179177665</v>
      </c>
      <c r="G57" s="144">
        <f>Techos!G91+Techos!G92+Techos!G93+Techos!G94+Techos!G95+Techos!G96+Techos!G97</f>
        <v>509.10758886243423</v>
      </c>
      <c r="H57" s="144">
        <f>Techos!G99</f>
        <v>676.23792450000019</v>
      </c>
      <c r="I57" s="144">
        <f>Techos!G101</f>
        <v>11.834204555332297</v>
      </c>
      <c r="J57" s="243"/>
    </row>
    <row r="58" spans="1:10" ht="12.75" customHeight="1">
      <c r="A58" s="145">
        <v>54</v>
      </c>
      <c r="B58" s="137" t="s">
        <v>1556</v>
      </c>
      <c r="C58" s="138" t="str">
        <f>Techos!$B$4</f>
        <v>8 - Techos</v>
      </c>
      <c r="D58" s="139" t="str">
        <f>VLOOKUP($B58,Techos!$A$6:$H$112,2,FALSE)</f>
        <v>Inclinado Policarb. s/estructura Metalálica</v>
      </c>
      <c r="E58" s="137" t="str">
        <f>VLOOKUP($B58,Techos!$A$6:$H$112,8,FALSE)</f>
        <v>m2</v>
      </c>
      <c r="F58" s="140">
        <f>VLOOKUP($B58,Techos!$A$6:$H$112,7,FALSE)</f>
        <v>712.34890109430376</v>
      </c>
      <c r="G58" s="140">
        <f>Techos!G107+Techos!G108</f>
        <v>324.33233355668261</v>
      </c>
      <c r="H58" s="140">
        <f>Techos!G110</f>
        <v>377.78655000000015</v>
      </c>
      <c r="I58" s="140">
        <f>Techos!G112</f>
        <v>10.230017537621103</v>
      </c>
      <c r="J58" s="243"/>
    </row>
    <row r="59" spans="1:10" ht="12.75" customHeight="1">
      <c r="A59" s="145">
        <v>55</v>
      </c>
      <c r="B59" s="141" t="s">
        <v>1566</v>
      </c>
      <c r="C59" s="142" t="str">
        <f>Cielorrasos!$B$4</f>
        <v>9 - Cielorrasos</v>
      </c>
      <c r="D59" s="143" t="str">
        <f>VLOOKUP($B59,Cielorrasos!$A$6:$H$79,2,FALSE)</f>
        <v>Suspendido a la cal</v>
      </c>
      <c r="E59" s="141" t="str">
        <f>VLOOKUP($B59,Cielorrasos!$A$6:$H$79,8,FALSE)</f>
        <v>m2</v>
      </c>
      <c r="F59" s="144">
        <f>VLOOKUP($B59,Cielorrasos!$A$6:$H$79,7,FALSE)</f>
        <v>609.38857904708186</v>
      </c>
      <c r="G59" s="144">
        <f>Cielorrasos!G9+Cielorrasos!G10+Cielorrasos!G11+Cielorrasos!G12+Cielorrasos!G13+Cielorrasos!G14</f>
        <v>229.71445751698479</v>
      </c>
      <c r="H59" s="144">
        <f>Cielorrasos!G16</f>
        <v>371.49010750000014</v>
      </c>
      <c r="I59" s="144">
        <f>Cielorrasos!G18</f>
        <v>8.1840140300968827</v>
      </c>
      <c r="J59" s="243"/>
    </row>
    <row r="60" spans="1:10" ht="12.75" customHeight="1">
      <c r="A60" s="145">
        <v>56</v>
      </c>
      <c r="B60" s="137" t="s">
        <v>1567</v>
      </c>
      <c r="C60" s="138" t="str">
        <f>Cielorrasos!$B$4</f>
        <v>9 - Cielorrasos</v>
      </c>
      <c r="D60" s="139" t="str">
        <f>VLOOKUP($B60,Cielorrasos!$A$6:$H$79,2,FALSE)</f>
        <v>Suspendido de yeso</v>
      </c>
      <c r="E60" s="137" t="str">
        <f>VLOOKUP($B60,Cielorrasos!$A$6:$H$79,8,FALSE)</f>
        <v>m2</v>
      </c>
      <c r="F60" s="140">
        <f>VLOOKUP($B60,Cielorrasos!$A$6:$H$79,7,FALSE)</f>
        <v>787.03667832203791</v>
      </c>
      <c r="G60" s="140">
        <f>Cielorrasos!G24+Cielorrasos!G25+Cielorrasos!G26+Cielorrasos!G27+Cielorrasos!G28+Cielorrasos!G29+Cielorrasos!G30</f>
        <v>407.36255679194085</v>
      </c>
      <c r="H60" s="140">
        <f>Cielorrasos!G32</f>
        <v>371.49010750000014</v>
      </c>
      <c r="I60" s="140">
        <f>Cielorrasos!G34</f>
        <v>8.1840140300968827</v>
      </c>
      <c r="J60" s="243"/>
    </row>
    <row r="61" spans="1:10" ht="12.75" customHeight="1">
      <c r="A61" s="145">
        <v>57</v>
      </c>
      <c r="B61" s="141" t="s">
        <v>1568</v>
      </c>
      <c r="C61" s="142" t="str">
        <f>Cielorrasos!$B$4</f>
        <v>9 - Cielorrasos</v>
      </c>
      <c r="D61" s="143" t="str">
        <f>VLOOKUP($B61,Cielorrasos!$A$6:$H$79,2,FALSE)</f>
        <v>Suspendido de madera machimbrada</v>
      </c>
      <c r="E61" s="141" t="str">
        <f>VLOOKUP($B61,Cielorrasos!$A$6:$H$79,8,FALSE)</f>
        <v>m2</v>
      </c>
      <c r="F61" s="144">
        <f>VLOOKUP($B61,Cielorrasos!$A$6:$H$79,7,FALSE)</f>
        <v>592.4694554113704</v>
      </c>
      <c r="G61" s="144">
        <f>Cielorrasos!G40</f>
        <v>332.42774138127339</v>
      </c>
      <c r="H61" s="144">
        <f>Cielorrasos!G42</f>
        <v>251.85770000000008</v>
      </c>
      <c r="I61" s="144">
        <f>Cielorrasos!G44</f>
        <v>8.1840140300968827</v>
      </c>
      <c r="J61" s="243"/>
    </row>
    <row r="62" spans="1:10" ht="12.75" customHeight="1">
      <c r="A62" s="145">
        <v>58</v>
      </c>
      <c r="B62" s="137" t="s">
        <v>1569</v>
      </c>
      <c r="C62" s="138" t="str">
        <f>Cielorrasos!$B$4</f>
        <v>9 - Cielorrasos</v>
      </c>
      <c r="D62" s="139" t="str">
        <f>VLOOKUP($B62,Cielorrasos!$A$6:$H$79,2,FALSE)</f>
        <v>Suspendido tablero de yeso</v>
      </c>
      <c r="E62" s="137" t="str">
        <f>VLOOKUP($B62,Cielorrasos!$A$6:$H$79,8,FALSE)</f>
        <v>m2</v>
      </c>
      <c r="F62" s="140">
        <f>VLOOKUP($B62,Cielorrasos!$A$6:$H$79,7,FALSE)</f>
        <v>703.23142053328741</v>
      </c>
      <c r="G62" s="140">
        <f>Cielorrasos!G50+Cielorrasos!G51</f>
        <v>502.0621244881421</v>
      </c>
      <c r="H62" s="140">
        <f>Cielorrasos!G53</f>
        <v>188.89327500000007</v>
      </c>
      <c r="I62" s="140">
        <f>Cielorrasos!G55</f>
        <v>12.276021045145324</v>
      </c>
      <c r="J62" s="243"/>
    </row>
    <row r="63" spans="1:10" ht="12.75" customHeight="1">
      <c r="A63" s="145">
        <v>59</v>
      </c>
      <c r="B63" s="141" t="s">
        <v>1570</v>
      </c>
      <c r="C63" s="142" t="str">
        <f>Cielorrasos!$B$4</f>
        <v>9 - Cielorrasos</v>
      </c>
      <c r="D63" s="143" t="str">
        <f>VLOOKUP($B63,Cielorrasos!$A$6:$H$79,2,FALSE)</f>
        <v>Aplicado grueso y fino a la cal</v>
      </c>
      <c r="E63" s="141" t="str">
        <f>VLOOKUP($B63,Cielorrasos!$A$6:$H$79,8,FALSE)</f>
        <v>m2</v>
      </c>
      <c r="F63" s="144">
        <f>VLOOKUP($B63,Cielorrasos!$A$6:$H$79,7,FALSE)</f>
        <v>292.26059072765889</v>
      </c>
      <c r="G63" s="144">
        <f>Cielorrasos!G61+Cielorrasos!G62+Cielorrasos!G63</f>
        <v>60.851170373533975</v>
      </c>
      <c r="H63" s="144">
        <f>Cielorrasos!G65</f>
        <v>229.19050700000008</v>
      </c>
      <c r="I63" s="144">
        <f>Cielorrasos!G67</f>
        <v>2.2189133541248056</v>
      </c>
      <c r="J63" s="243"/>
    </row>
    <row r="64" spans="1:10" ht="12.75" customHeight="1">
      <c r="A64" s="145">
        <v>60</v>
      </c>
      <c r="B64" s="137" t="s">
        <v>1571</v>
      </c>
      <c r="C64" s="138" t="str">
        <f>Cielorrasos!$B$4</f>
        <v>9 - Cielorrasos</v>
      </c>
      <c r="D64" s="139" t="str">
        <f>VLOOKUP($B64,Cielorrasos!$A$6:$H$79,2,FALSE)</f>
        <v>Aplicado de yeso</v>
      </c>
      <c r="E64" s="137" t="str">
        <f>VLOOKUP($B64,Cielorrasos!$A$6:$H$79,8,FALSE)</f>
        <v>m2</v>
      </c>
      <c r="F64" s="140">
        <f>VLOOKUP($B64,Cielorrasos!$A$6:$H$79,7,FALSE)</f>
        <v>449.61354660666922</v>
      </c>
      <c r="G64" s="140">
        <f>Cielorrasos!G73</f>
        <v>194.5014403539528</v>
      </c>
      <c r="H64" s="140">
        <f>Cielorrasos!G75</f>
        <v>251.85770000000008</v>
      </c>
      <c r="I64" s="140">
        <f>Cielorrasos!G77</f>
        <v>3.254406252716382</v>
      </c>
      <c r="J64" s="243"/>
    </row>
    <row r="65" spans="1:10" ht="12.75" customHeight="1">
      <c r="A65" s="145">
        <v>61</v>
      </c>
      <c r="B65" s="137" t="s">
        <v>1579</v>
      </c>
      <c r="C65" s="138" t="str">
        <f>Revestimientos!$B$4</f>
        <v>10 - Revestimientos</v>
      </c>
      <c r="D65" s="139" t="str">
        <f>VLOOKUP($B65,Revestimientos!$A$6:$H$25,2,FALSE)</f>
        <v>Exterior proyectable</v>
      </c>
      <c r="E65" s="137" t="str">
        <f>VLOOKUP($B65,Revestimientos!$A$6:$H$25,8,FALSE)</f>
        <v>m2</v>
      </c>
      <c r="F65" s="140">
        <f>VLOOKUP($B65,Revestimientos!$A$6:$H$25,7,FALSE)</f>
        <v>65.116999430131642</v>
      </c>
      <c r="G65" s="140">
        <f>Revestimientos!G9</f>
        <v>25.859068860715091</v>
      </c>
      <c r="H65" s="140">
        <f>Revestimientos!G11</f>
        <v>37.778655000000008</v>
      </c>
      <c r="I65" s="140">
        <f>Revestimientos!G13</f>
        <v>1.4792755694165372</v>
      </c>
      <c r="J65" s="243"/>
    </row>
    <row r="66" spans="1:10" ht="12.75" customHeight="1">
      <c r="A66" s="145">
        <v>62</v>
      </c>
      <c r="B66" s="141" t="s">
        <v>1580</v>
      </c>
      <c r="C66" s="142" t="str">
        <f>Revestimientos!$B$4</f>
        <v>10 - Revestimientos</v>
      </c>
      <c r="D66" s="143" t="str">
        <f>VLOOKUP($B66,Revestimientos!$A$6:$H$25,2,FALSE)</f>
        <v>Azulejos</v>
      </c>
      <c r="E66" s="141" t="str">
        <f>VLOOKUP($B66,Revestimientos!$A$6:$H$25,8,FALSE)</f>
        <v>m2</v>
      </c>
      <c r="F66" s="144">
        <f>VLOOKUP($B66,Revestimientos!$A$6:$H$25,7,FALSE)</f>
        <v>305.74379523870255</v>
      </c>
      <c r="G66" s="144">
        <f>Revestimientos!G19+Revestimientos!G20+Revestimientos!G21</f>
        <v>113.15233131516111</v>
      </c>
      <c r="H66" s="144">
        <f>Revestimientos!G23</f>
        <v>188.89327500000007</v>
      </c>
      <c r="I66" s="144">
        <f>Revestimientos!G25</f>
        <v>3.698188923541343</v>
      </c>
      <c r="J66" s="243"/>
    </row>
    <row r="67" spans="1:10" ht="12.75" customHeight="1">
      <c r="A67" s="145">
        <v>63</v>
      </c>
      <c r="B67" s="137" t="s">
        <v>1584</v>
      </c>
      <c r="C67" s="138" t="str">
        <f>Carpintería!$B$4</f>
        <v>11 - Carpintería</v>
      </c>
      <c r="D67" s="139" t="str">
        <f>VLOOKUP($B67,Carpintería!$A$6:$H$59,2,FALSE)</f>
        <v>Metalica y Madera Vivienda Unifamiliar</v>
      </c>
      <c r="E67" s="137" t="str">
        <f>VLOOKUP($B67,Carpintería!$A$6:$H$59,8,FALSE)</f>
        <v>m2</v>
      </c>
      <c r="F67" s="140">
        <f>VLOOKUP($B67,Carpintería!$A$6:$H$59,7,FALSE)</f>
        <v>29844.762022907602</v>
      </c>
      <c r="G67" s="140">
        <f>Carpintería!G9+Carpintería!G10+Carpintería!G11+Carpintería!G12</f>
        <v>24445.664670650334</v>
      </c>
      <c r="H67" s="140">
        <f>Carpintería!G14</f>
        <v>4785.2963000000018</v>
      </c>
      <c r="I67" s="140">
        <f>Carpintería!G16</f>
        <v>613.80105225726618</v>
      </c>
      <c r="J67" s="243"/>
    </row>
    <row r="68" spans="1:10" ht="12.75" customHeight="1">
      <c r="A68" s="145">
        <v>64</v>
      </c>
      <c r="B68" s="141" t="s">
        <v>1585</v>
      </c>
      <c r="C68" s="142" t="str">
        <f>Carpintería!$B$4</f>
        <v>11 - Carpintería</v>
      </c>
      <c r="D68" s="143" t="str">
        <f>VLOOKUP($B68,Carpintería!$A$6:$H$59,2,FALSE)</f>
        <v>Metálica Vivienda Unifamiliar</v>
      </c>
      <c r="E68" s="141" t="str">
        <f>VLOOKUP($B68,Carpintería!$A$6:$H$59,8,FALSE)</f>
        <v>m2</v>
      </c>
      <c r="F68" s="144">
        <f>VLOOKUP($B68,Carpintería!$A$6:$H$59,7,FALSE)</f>
        <v>15739.189698136683</v>
      </c>
      <c r="G68" s="144">
        <f>Carpintería!G22</f>
        <v>12358.077759253374</v>
      </c>
      <c r="H68" s="144">
        <f>Carpintería!G24</f>
        <v>3085.2568250000008</v>
      </c>
      <c r="I68" s="144">
        <f>Carpintería!G26</f>
        <v>295.85511388330741</v>
      </c>
      <c r="J68" s="243"/>
    </row>
    <row r="69" spans="1:10" ht="12.75" customHeight="1">
      <c r="A69" s="145">
        <v>65</v>
      </c>
      <c r="B69" s="137" t="s">
        <v>1586</v>
      </c>
      <c r="C69" s="138" t="str">
        <f>Carpintería!$B$4</f>
        <v>11 - Carpintería</v>
      </c>
      <c r="D69" s="139" t="str">
        <f>VLOOKUP($B69,Carpintería!$A$6:$H$59,2,FALSE)</f>
        <v>Madera Vivienda Unifamiliar</v>
      </c>
      <c r="E69" s="137" t="str">
        <f>VLOOKUP($B69,Carpintería!$A$6:$H$59,8,FALSE)</f>
        <v>m2</v>
      </c>
      <c r="F69" s="140">
        <f>VLOOKUP($B69,Carpintería!$A$6:$H$59,7,FALSE)</f>
        <v>13819.849099220288</v>
      </c>
      <c r="G69" s="140">
        <f>Carpintería!G32+Carpintería!G33+Carpintería!G34</f>
        <v>11957.089311584468</v>
      </c>
      <c r="H69" s="140">
        <f>Carpintería!G36</f>
        <v>1700.0394750000005</v>
      </c>
      <c r="I69" s="140">
        <f>Carpintería!G38</f>
        <v>162.72031263581908</v>
      </c>
      <c r="J69" s="243"/>
    </row>
    <row r="70" spans="1:10" ht="12.75" customHeight="1">
      <c r="A70" s="145">
        <v>66</v>
      </c>
      <c r="B70" s="137" t="s">
        <v>1587</v>
      </c>
      <c r="C70" s="138" t="str">
        <f>Carpintería!$B$4</f>
        <v>11 - Carpintería</v>
      </c>
      <c r="D70" s="139" t="str">
        <f>VLOOKUP($B70,Carpintería!$A$6:$H$59,2,FALSE)</f>
        <v>Metálica por edificio</v>
      </c>
      <c r="E70" s="137" t="str">
        <f>VLOOKUP($B70,Carpintería!$A$6:$H$59,8,FALSE)</f>
        <v>m2</v>
      </c>
      <c r="F70" s="140">
        <f>VLOOKUP($B70,Carpintería!$A$6:$H$59,7,FALSE)</f>
        <v>248116.82354171641</v>
      </c>
      <c r="G70" s="140">
        <f>Carpintería!G44</f>
        <v>150977.68536343236</v>
      </c>
      <c r="H70" s="140">
        <f>Carpintería!G46</f>
        <v>85689.545271000025</v>
      </c>
      <c r="I70" s="140">
        <f>Carpintería!G48</f>
        <v>11449.592907283997</v>
      </c>
      <c r="J70" s="243"/>
    </row>
    <row r="71" spans="1:10" ht="12.75" customHeight="1">
      <c r="A71" s="145">
        <v>67</v>
      </c>
      <c r="B71" s="141" t="s">
        <v>1588</v>
      </c>
      <c r="C71" s="142" t="str">
        <f>Carpintería!$B$4</f>
        <v>11 - Carpintería</v>
      </c>
      <c r="D71" s="143" t="str">
        <f>VLOOKUP($B71,Carpintería!$A$6:$H$59,2,FALSE)</f>
        <v>Madera por edificio</v>
      </c>
      <c r="E71" s="141" t="str">
        <f>VLOOKUP($B71,Carpintería!$A$6:$H$59,8,FALSE)</f>
        <v>m2</v>
      </c>
      <c r="F71" s="144">
        <f>VLOOKUP($B71,Carpintería!$A$6:$H$59,7,FALSE)</f>
        <v>117697.48734590309</v>
      </c>
      <c r="G71" s="144">
        <f>Carpintería!G54+Carpintería!G55</f>
        <v>93468.022057434195</v>
      </c>
      <c r="H71" s="144">
        <f>Carpintería!G57</f>
        <v>21108.193837000006</v>
      </c>
      <c r="I71" s="144">
        <f>Carpintería!G59</f>
        <v>3121.2714514688932</v>
      </c>
      <c r="J71" s="243"/>
    </row>
    <row r="72" spans="1:10" ht="12.75" customHeight="1">
      <c r="A72" s="145">
        <v>68</v>
      </c>
      <c r="B72" s="137" t="s">
        <v>1594</v>
      </c>
      <c r="C72" s="138" t="str">
        <f>'Inst. Sanitaria'!$B$6</f>
        <v>12.1 Instalación de Agua Caliente y Fría</v>
      </c>
      <c r="D72" s="139" t="str">
        <f>VLOOKUP($B72,'Inst. Sanitaria'!$A$8:$H$148,2,FALSE)</f>
        <v>Conexión agua p/vivienda unifamiliar</v>
      </c>
      <c r="E72" s="137" t="str">
        <f>VLOOKUP($B72,'Inst. Sanitaria'!$A$8:$H$148,8,FALSE)</f>
        <v>gl</v>
      </c>
      <c r="F72" s="140">
        <f>VLOOKUP($B72,'Inst. Sanitaria'!$A$8:$H$148,7,FALSE)</f>
        <v>4546.0667757704323</v>
      </c>
      <c r="G72" s="140">
        <f>'Inst. Sanitaria'!G11+'Inst. Sanitaria'!G12+'Inst. Sanitaria'!G13</f>
        <v>2689.2550723942222</v>
      </c>
      <c r="H72" s="140">
        <f>'Inst. Sanitaria'!G15</f>
        <v>1754.5115279999993</v>
      </c>
      <c r="I72" s="140">
        <f>'Inst. Sanitaria'!G17</f>
        <v>102.30017537621103</v>
      </c>
      <c r="J72" s="243"/>
    </row>
    <row r="73" spans="1:10" ht="12.75" customHeight="1">
      <c r="A73" s="145">
        <v>69</v>
      </c>
      <c r="B73" s="141" t="s">
        <v>1595</v>
      </c>
      <c r="C73" s="142" t="str">
        <f>'Inst. Sanitaria'!$B$6</f>
        <v>12.1 Instalación de Agua Caliente y Fría</v>
      </c>
      <c r="D73" s="143" t="str">
        <f>VLOOKUP($B73,'Inst. Sanitaria'!$A$8:$H$148,2,FALSE)</f>
        <v>Vivienda unifamiliar sin conexión</v>
      </c>
      <c r="E73" s="141" t="str">
        <f>VLOOKUP($B73,'Inst. Sanitaria'!$A$8:$H$148,8,FALSE)</f>
        <v>gl</v>
      </c>
      <c r="F73" s="144">
        <f>VLOOKUP($B73,'Inst. Sanitaria'!$A$8:$H$148,7,FALSE)</f>
        <v>10908.693771933042</v>
      </c>
      <c r="G73" s="144">
        <f>'Inst. Sanitaria'!G23+'Inst. Sanitaria'!G24+'Inst. Sanitaria'!G25+'Inst. Sanitaria'!G26+'Inst. Sanitaria'!G27</f>
        <v>6025.3960131806216</v>
      </c>
      <c r="H73" s="144">
        <f>'Inst. Sanitaria'!G29</f>
        <v>4678.6974079999982</v>
      </c>
      <c r="I73" s="144">
        <f>'Inst. Sanitaria'!G31</f>
        <v>204.60035075242206</v>
      </c>
      <c r="J73" s="243"/>
    </row>
    <row r="74" spans="1:10" ht="12.75" customHeight="1">
      <c r="A74" s="145">
        <v>70</v>
      </c>
      <c r="B74" s="137" t="s">
        <v>1596</v>
      </c>
      <c r="C74" s="138" t="str">
        <f>'Inst. Sanitaria'!$B$6</f>
        <v>12.1 Instalación de Agua Caliente y Fría</v>
      </c>
      <c r="D74" s="139" t="str">
        <f>VLOOKUP($B74,'Inst. Sanitaria'!$A$8:$H$148,2,FALSE)</f>
        <v>vivienda unifamiliar con conexión</v>
      </c>
      <c r="E74" s="137" t="str">
        <f>VLOOKUP($B74,'Inst. Sanitaria'!$A$8:$H$148,8,FALSE)</f>
        <v>gl</v>
      </c>
      <c r="F74" s="140">
        <f>VLOOKUP($B74,'Inst. Sanitaria'!$A$8:$H$148,7,FALSE)</f>
        <v>15454.760547703474</v>
      </c>
      <c r="G74" s="140">
        <f>'Inst. Sanitaria'!G37+'Inst. Sanitaria'!G38+'Inst. Sanitaria'!G39+'Inst. Sanitaria'!G40+'Inst. Sanitaria'!G41+'Inst. Sanitaria'!G42+'Inst. Sanitaria'!G43+'Inst. Sanitaria'!G44</f>
        <v>8714.6510855748438</v>
      </c>
      <c r="H74" s="140">
        <f>'Inst. Sanitaria'!G46</f>
        <v>6433.2089359999973</v>
      </c>
      <c r="I74" s="140">
        <f>'Inst. Sanitaria'!G48</f>
        <v>306.90052612863309</v>
      </c>
      <c r="J74" s="243"/>
    </row>
    <row r="75" spans="1:10" ht="12.75" customHeight="1">
      <c r="A75" s="145">
        <v>71</v>
      </c>
      <c r="B75" s="141" t="s">
        <v>1597</v>
      </c>
      <c r="C75" s="142" t="str">
        <f>'Inst. Sanitaria'!$B$6</f>
        <v>12.1 Instalación de Agua Caliente y Fría</v>
      </c>
      <c r="D75" s="143" t="str">
        <f>VLOOKUP($B75,'Inst. Sanitaria'!$A$8:$H$148,2,FALSE)</f>
        <v>Vivienda colectiva sin conexión</v>
      </c>
      <c r="E75" s="141" t="str">
        <f>VLOOKUP($B75,'Inst. Sanitaria'!$A$8:$H$148,8,FALSE)</f>
        <v>gl</v>
      </c>
      <c r="F75" s="144">
        <f>VLOOKUP($B75,'Inst. Sanitaria'!$A$8:$H$148,7,FALSE)</f>
        <v>42760.360890847689</v>
      </c>
      <c r="G75" s="144">
        <f>'Inst. Sanitaria'!G52+'Inst. Sanitaria'!G53+'Inst. Sanitaria'!G54+'Inst. Sanitaria'!G55+'Inst. Sanitaria'!G56+'Inst. Sanitaria'!G57</f>
        <v>20796.89426000986</v>
      </c>
      <c r="H75" s="144">
        <f>'Inst. Sanitaria'!G59</f>
        <v>21111.30616995399</v>
      </c>
      <c r="I75" s="144">
        <f>'Inst. Sanitaria'!G61</f>
        <v>852.1604608838378</v>
      </c>
      <c r="J75" s="243"/>
    </row>
    <row r="76" spans="1:10" ht="12.75" customHeight="1">
      <c r="A76" s="145">
        <v>72</v>
      </c>
      <c r="B76" s="137" t="s">
        <v>1598</v>
      </c>
      <c r="C76" s="138" t="str">
        <f>'Inst. Sanitaria'!$B$64</f>
        <v>12.2 Artefactos Sanitarios y Grifería</v>
      </c>
      <c r="D76" s="139" t="str">
        <f>VLOOKUP($B76,'Inst. Sanitaria'!$A$8:$H$148,2,FALSE)</f>
        <v>Artefactos sanit. y grifer. Viv. Unifam.</v>
      </c>
      <c r="E76" s="137" t="str">
        <f>VLOOKUP($B76,'Inst. Sanitaria'!$A$8:$H$148,8,FALSE)</f>
        <v>gl</v>
      </c>
      <c r="F76" s="140">
        <f>VLOOKUP($B76,'Inst. Sanitaria'!$A$8:$H$148,7,FALSE)</f>
        <v>22147.927582841792</v>
      </c>
      <c r="G76" s="140">
        <f>'Inst. Sanitaria'!G69+'Inst. Sanitaria'!G70</f>
        <v>19896.397116089371</v>
      </c>
      <c r="H76" s="140">
        <f>'Inst. Sanitaria'!G72</f>
        <v>2046.9301159999991</v>
      </c>
      <c r="I76" s="140">
        <f>'Inst. Sanitaria'!G74</f>
        <v>204.60035075242206</v>
      </c>
      <c r="J76" s="243"/>
    </row>
    <row r="77" spans="1:10" ht="12.75" customHeight="1">
      <c r="A77" s="145">
        <v>73</v>
      </c>
      <c r="B77" s="141" t="s">
        <v>1599</v>
      </c>
      <c r="C77" s="142" t="str">
        <f>'Inst. Sanitaria'!$B$64</f>
        <v>12.2 Artefactos Sanitarios y Grifería</v>
      </c>
      <c r="D77" s="143" t="str">
        <f>VLOOKUP($B77,'Inst. Sanitaria'!$A$8:$H$148,2,FALSE)</f>
        <v>Artefactos sanit. y grifer. Viv. Colectiva</v>
      </c>
      <c r="E77" s="141" t="str">
        <f>VLOOKUP($B77,'Inst. Sanitaria'!$A$8:$H$148,8,FALSE)</f>
        <v>gl</v>
      </c>
      <c r="F77" s="144">
        <f>VLOOKUP($B77,'Inst. Sanitaria'!$A$8:$H$148,7,FALSE)</f>
        <v>149346.0449580001</v>
      </c>
      <c r="G77" s="144">
        <f>'Inst. Sanitaria'!G80+'Inst. Sanitaria'!G81</f>
        <v>137317.46125298273</v>
      </c>
      <c r="H77" s="144">
        <f>'Inst. Sanitaria'!G83</f>
        <v>9970.3041764479949</v>
      </c>
      <c r="I77" s="144">
        <f>'Inst. Sanitaria'!G85</f>
        <v>2058.279528569366</v>
      </c>
      <c r="J77" s="243"/>
    </row>
    <row r="78" spans="1:10" ht="12.75" customHeight="1">
      <c r="A78" s="145">
        <v>74</v>
      </c>
      <c r="B78" s="137" t="s">
        <v>1600</v>
      </c>
      <c r="C78" s="138" t="str">
        <f>'Inst. Sanitaria'!$B$88</f>
        <v>12.3 Desagues Cloacales y Pluviales</v>
      </c>
      <c r="D78" s="139" t="str">
        <f>VLOOKUP($B78,'Inst. Sanitaria'!$A$8:$H$148,2,FALSE)</f>
        <v>PVC vivienda indiv. S/ conexión a red</v>
      </c>
      <c r="E78" s="137" t="str">
        <f>VLOOKUP($B78,'Inst. Sanitaria'!$A$8:$H$148,8,FALSE)</f>
        <v>gl</v>
      </c>
      <c r="F78" s="140">
        <f>VLOOKUP($B78,'Inst. Sanitaria'!$A$8:$H$148,7,FALSE)</f>
        <v>18701.591336452027</v>
      </c>
      <c r="G78" s="140">
        <f>'Inst. Sanitaria'!G93+'Inst. Sanitaria'!G94+'Inst. Sanitaria'!G95+'Inst. Sanitaria'!G96</f>
        <v>12699.769313387711</v>
      </c>
      <c r="H78" s="140">
        <f>'Inst. Sanitaria'!G98</f>
        <v>5848.3717599999982</v>
      </c>
      <c r="I78" s="140">
        <f>'Inst. Sanitaria'!G100</f>
        <v>153.45026306431654</v>
      </c>
      <c r="J78" s="243"/>
    </row>
    <row r="79" spans="1:10" ht="12.75" customHeight="1">
      <c r="A79" s="145">
        <v>75</v>
      </c>
      <c r="B79" s="141" t="s">
        <v>1602</v>
      </c>
      <c r="C79" s="142" t="str">
        <f>'Inst. Sanitaria'!$B$88</f>
        <v>12.3 Desagues Cloacales y Pluviales</v>
      </c>
      <c r="D79" s="143" t="str">
        <f>VLOOKUP($B79,'Inst. Sanitaria'!$A$8:$H$148,2,FALSE)</f>
        <v>PVC viv. Unifam. C/conexión a red</v>
      </c>
      <c r="E79" s="141" t="str">
        <f>VLOOKUP($B79,'Inst. Sanitaria'!$A$8:$H$148,8,FALSE)</f>
        <v>gl</v>
      </c>
      <c r="F79" s="144">
        <f>VLOOKUP($B79,'Inst. Sanitaria'!$A$8:$H$148,7,FALSE)</f>
        <v>24085.21866369385</v>
      </c>
      <c r="G79" s="144">
        <f>'Inst. Sanitaria'!G106+'Inst. Sanitaria'!G107+'Inst. Sanitaria'!G108+'Inst. Sanitaria'!G109</f>
        <v>15985.31643694143</v>
      </c>
      <c r="H79" s="144">
        <f>'Inst. Sanitaria'!G111</f>
        <v>7895.3018759999968</v>
      </c>
      <c r="I79" s="144">
        <f>'Inst. Sanitaria'!G113</f>
        <v>204.60035075242206</v>
      </c>
      <c r="J79" s="243"/>
    </row>
    <row r="80" spans="1:10" ht="12.75" customHeight="1">
      <c r="A80" s="145">
        <v>76</v>
      </c>
      <c r="B80" s="137" t="s">
        <v>1604</v>
      </c>
      <c r="C80" s="138" t="str">
        <f>'Inst. Sanitaria'!$B$88</f>
        <v>12.3 Desagues Cloacales y Pluviales</v>
      </c>
      <c r="D80" s="139" t="str">
        <f>VLOOKUP($B80,'Inst. Sanitaria'!$A$8:$H$148,2,FALSE)</f>
        <v>PVC Vivienda Unifam. Conexión a red</v>
      </c>
      <c r="E80" s="137" t="str">
        <f>VLOOKUP($B80,'Inst. Sanitaria'!$A$8:$H$148,8,FALSE)</f>
        <v>gl</v>
      </c>
      <c r="F80" s="140">
        <f>VLOOKUP($B80,'Inst. Sanitaria'!$A$8:$H$148,7,FALSE)</f>
        <v>5383.6273272418221</v>
      </c>
      <c r="G80" s="140">
        <f>'Inst. Sanitaria'!G119</f>
        <v>3285.5471235537175</v>
      </c>
      <c r="H80" s="140">
        <f>'Inst. Sanitaria'!G121</f>
        <v>2046.9301159999991</v>
      </c>
      <c r="I80" s="140">
        <f>'Inst. Sanitaria'!G123</f>
        <v>51.150087688105515</v>
      </c>
      <c r="J80" s="243"/>
    </row>
    <row r="81" spans="1:10" ht="12.75" customHeight="1">
      <c r="A81" s="145">
        <v>77</v>
      </c>
      <c r="B81" s="141" t="s">
        <v>1605</v>
      </c>
      <c r="C81" s="142" t="str">
        <f>'Inst. Sanitaria'!$B$88</f>
        <v>12.3 Desagues Cloacales y Pluviales</v>
      </c>
      <c r="D81" s="143" t="str">
        <f>VLOOKUP($B81,'Inst. Sanitaria'!$A$8:$H$148,2,FALSE)</f>
        <v>Pozo absorb. y camara sep. Viv. unifam.</v>
      </c>
      <c r="E81" s="141" t="str">
        <f>VLOOKUP($B81,'Inst. Sanitaria'!$A$8:$H$148,8,FALSE)</f>
        <v>gl</v>
      </c>
      <c r="F81" s="144">
        <f>VLOOKUP($B81,'Inst. Sanitaria'!$A$8:$H$148,7,FALSE)</f>
        <v>30758.572954006475</v>
      </c>
      <c r="G81" s="144">
        <f>'Inst. Sanitaria'!G129+'Inst. Sanitaria'!G130+'Inst. Sanitaria'!G131</f>
        <v>15447.721008021634</v>
      </c>
      <c r="H81" s="144">
        <f>'Inst. Sanitaria'!G133</f>
        <v>14901.651244479997</v>
      </c>
      <c r="I81" s="144">
        <f>'Inst. Sanitaria'!G135</f>
        <v>409.20070150484412</v>
      </c>
      <c r="J81" s="243"/>
    </row>
    <row r="82" spans="1:10" ht="12.75" customHeight="1">
      <c r="A82" s="145">
        <v>78</v>
      </c>
      <c r="B82" s="137" t="s">
        <v>1606</v>
      </c>
      <c r="C82" s="138" t="str">
        <f>'Inst. Sanitaria'!$B$88</f>
        <v>12.3 Desagues Cloacales y Pluviales</v>
      </c>
      <c r="D82" s="139" t="str">
        <f>VLOOKUP($B82,'Inst. Sanitaria'!$A$8:$H$148,2,FALSE)</f>
        <v>PVC Vivienda Colectiva. s/ conexión a red</v>
      </c>
      <c r="E82" s="137" t="str">
        <f>VLOOKUP($B82,'Inst. Sanitaria'!$A$8:$H$148,8,FALSE)</f>
        <v>gl</v>
      </c>
      <c r="F82" s="140">
        <f>VLOOKUP($B82,'Inst. Sanitaria'!$A$8:$H$148,7,FALSE)</f>
        <v>58439.83644987864</v>
      </c>
      <c r="G82" s="140">
        <f>'Inst. Sanitaria'!G141+'Inst. Sanitaria'!G142+'Inst. Sanitaria'!G143+'Inst. Sanitaria'!G144</f>
        <v>39718.718705390755</v>
      </c>
      <c r="H82" s="140">
        <f>'Inst. Sanitaria'!G146</f>
        <v>17843.382239759994</v>
      </c>
      <c r="I82" s="140">
        <f>'Inst. Sanitaria'!G148</f>
        <v>877.73550472789066</v>
      </c>
      <c r="J82" s="243"/>
    </row>
    <row r="83" spans="1:10" ht="12.75" customHeight="1">
      <c r="A83" s="145">
        <v>79</v>
      </c>
      <c r="B83" s="141" t="s">
        <v>1621</v>
      </c>
      <c r="C83" s="142" t="str">
        <f>'Ints. Gas'!$B$4</f>
        <v>13 - Instalación de Gas</v>
      </c>
      <c r="D83" s="143" t="str">
        <f>VLOOKUP($B83,'Ints. Gas'!$A$6:$H$78,2,FALSE)</f>
        <v>Epoxi Vivienda Unifamiliar p/gas envasado</v>
      </c>
      <c r="E83" s="141" t="str">
        <f>VLOOKUP($B83,'Ints. Gas'!$A$6:$H$78,8,FALSE)</f>
        <v>gl</v>
      </c>
      <c r="F83" s="144">
        <f>VLOOKUP($B83,'Ints. Gas'!$A$6:$H$78,7,FALSE)</f>
        <v>11594.963588300918</v>
      </c>
      <c r="G83" s="144">
        <f>'Ints. Gas'!G9+'Ints. Gas'!G10+'Ints. Gas'!G11+'Ints. Gas'!G12+'Ints. Gas'!G13</f>
        <v>4715.8858012366036</v>
      </c>
      <c r="H83" s="144">
        <f>'Ints. Gas'!G15</f>
        <v>6725.6275239999977</v>
      </c>
      <c r="I83" s="144">
        <f>'Ints. Gas'!G17</f>
        <v>153.45026306431654</v>
      </c>
      <c r="J83" s="243"/>
    </row>
    <row r="84" spans="1:10" ht="12.75" customHeight="1">
      <c r="A84" s="145">
        <v>80</v>
      </c>
      <c r="B84" s="137" t="s">
        <v>1624</v>
      </c>
      <c r="C84" s="138" t="str">
        <f>'Ints. Gas'!$B$4</f>
        <v>13 - Instalación de Gas</v>
      </c>
      <c r="D84" s="139" t="str">
        <f>VLOOKUP($B84,'Ints. Gas'!$A$6:$H$78,2,FALSE)</f>
        <v>Epoxi Vivienda Unifamiliar a red</v>
      </c>
      <c r="E84" s="137" t="str">
        <f>VLOOKUP($B84,'Ints. Gas'!$A$6:$H$78,8,FALSE)</f>
        <v>gl</v>
      </c>
      <c r="F84" s="140">
        <f>VLOOKUP($B84,'Ints. Gas'!$A$6:$H$78,7,FALSE)</f>
        <v>13533.730158350221</v>
      </c>
      <c r="G84" s="140">
        <f>'Ints. Gas'!G23+'Ints. Gas'!G24+'Ints. Gas'!G25+'Ints. Gas'!G26+'Ints. Gas'!G27+'Ints. Gas'!G28+'Ints. Gas'!G29</f>
        <v>6623.962318673045</v>
      </c>
      <c r="H84" s="140">
        <f>'Ints. Gas'!G31</f>
        <v>6725.6275239999977</v>
      </c>
      <c r="I84" s="140">
        <f>'Ints. Gas'!G33</f>
        <v>184.14031567717984</v>
      </c>
      <c r="J84" s="243"/>
    </row>
    <row r="85" spans="1:10" ht="12.75" customHeight="1">
      <c r="A85" s="145">
        <v>81</v>
      </c>
      <c r="B85" s="141" t="s">
        <v>1628</v>
      </c>
      <c r="C85" s="142" t="str">
        <f>'Ints. Gas'!$B$4</f>
        <v>13 - Instalación de Gas</v>
      </c>
      <c r="D85" s="143" t="str">
        <f>VLOOKUP($B85,'Ints. Gas'!$A$6:$H$78,2,FALSE)</f>
        <v>Epoxi Vivienda Unifamiliar a red c/artefactos</v>
      </c>
      <c r="E85" s="141" t="str">
        <f>VLOOKUP($B85,'Ints. Gas'!$A$6:$H$78,8,FALSE)</f>
        <v>gl</v>
      </c>
      <c r="F85" s="144">
        <f>VLOOKUP($B85,'Ints. Gas'!$A$6:$H$78,7,FALSE)</f>
        <v>27953.57990996314</v>
      </c>
      <c r="G85" s="144">
        <f>'Ints. Gas'!G65+'Ints. Gas'!G66+'Ints. Gas'!G67+'Ints. Gas'!G68+'Ints. Gas'!G69+'Ints. Gas'!G70+'Ints. Gas'!G71+'Ints. Gas'!G72+'Ints. Gas'!G73+'Ints. Gas'!G74</f>
        <v>19061.417897510637</v>
      </c>
      <c r="H85" s="144">
        <f>'Ints. Gas'!G76</f>
        <v>8257.9009251199968</v>
      </c>
      <c r="I85" s="144">
        <f>'Ints. Gas'!G78</f>
        <v>634.2610873325084</v>
      </c>
      <c r="J85" s="243"/>
    </row>
    <row r="86" spans="1:10" ht="12.75" customHeight="1">
      <c r="A86" s="145">
        <v>82</v>
      </c>
      <c r="B86" s="137" t="s">
        <v>1625</v>
      </c>
      <c r="C86" s="138" t="str">
        <f>'Ints. Gas'!$B$4</f>
        <v>13 - Instalación de Gas</v>
      </c>
      <c r="D86" s="139" t="str">
        <f>VLOOKUP($B86,'Ints. Gas'!$A$6:$H$78,2,FALSE)</f>
        <v>HºNº Vivienda colectiva</v>
      </c>
      <c r="E86" s="137" t="str">
        <f>VLOOKUP($B86,'Ints. Gas'!$A$6:$H$78,8,FALSE)</f>
        <v>gl</v>
      </c>
      <c r="F86" s="140">
        <f>VLOOKUP($B86,'Ints. Gas'!$A$6:$H$78,7,FALSE)</f>
        <v>188067.52627440466</v>
      </c>
      <c r="G86" s="140">
        <f>'Ints. Gas'!G39+'Ints. Gas'!G40+'Ints. Gas'!G41+'Ints. Gas'!G42+'Ints. Gas'!G43+'Ints. Gas'!G44</f>
        <v>105458.48205678769</v>
      </c>
      <c r="H86" s="140">
        <f>'Ints. Gas'!G46</f>
        <v>78872.018811123969</v>
      </c>
      <c r="I86" s="140">
        <f>'Ints. Gas'!G48</f>
        <v>3737.0254064929891</v>
      </c>
      <c r="J86" s="243"/>
    </row>
    <row r="87" spans="1:10" ht="12.75" customHeight="1">
      <c r="A87" s="145">
        <v>83</v>
      </c>
      <c r="B87" s="141" t="s">
        <v>1626</v>
      </c>
      <c r="C87" s="142" t="str">
        <f>'Ints. Gas'!$B$4</f>
        <v>13 - Instalación de Gas</v>
      </c>
      <c r="D87" s="143" t="str">
        <f>VLOOKUP($B87,'Ints. Gas'!$A$6:$H$78,2,FALSE)</f>
        <v>Artefactos de gas y acces.</v>
      </c>
      <c r="E87" s="141" t="str">
        <f>VLOOKUP($B87,'Ints. Gas'!$A$6:$H$78,8,FALSE)</f>
        <v>gl</v>
      </c>
      <c r="F87" s="144">
        <f>VLOOKUP($B87,'Ints. Gas'!$A$6:$H$78,7,FALSE)</f>
        <v>14378.929681462436</v>
      </c>
      <c r="G87" s="144">
        <f>'Ints. Gas'!G53+'Ints. Gas'!G54+'Ints. Gas'!G55</f>
        <v>12437.455578837593</v>
      </c>
      <c r="H87" s="144">
        <f>'Ints. Gas'!G57</f>
        <v>1532.2734011199996</v>
      </c>
      <c r="I87" s="144">
        <f>'Ints. Gas'!G59</f>
        <v>409.20070150484412</v>
      </c>
      <c r="J87" s="243"/>
    </row>
    <row r="88" spans="1:10" ht="12.75" customHeight="1">
      <c r="A88" s="145">
        <v>84</v>
      </c>
      <c r="B88" s="137" t="s">
        <v>1633</v>
      </c>
      <c r="C88" s="138" t="str">
        <f>'Ints. Elect.'!$B$4</f>
        <v>14 - Instalación Eléctrica</v>
      </c>
      <c r="D88" s="139" t="str">
        <f>VLOOKUP($B88,'Ints. Elect.'!$A$6:$H$48,2,FALSE)</f>
        <v>Vivienda Unifamiliar 3 dormitorios</v>
      </c>
      <c r="E88" s="137" t="str">
        <f>VLOOKUP($B88,'Ints. Elect.'!$A$6:$H$48,8,FALSE)</f>
        <v>gl</v>
      </c>
      <c r="F88" s="140">
        <f>VLOOKUP($B88,'Ints. Elect.'!$A$6:$H$48,7,FALSE)</f>
        <v>16558.586399181037</v>
      </c>
      <c r="G88" s="140">
        <f>'Ints. Elect.'!G9+'Ints. Elect.'!G10+'Ints. Elect.'!G11+'Ints. Elect.'!G12+'Ints. Elect.'!G13</f>
        <v>9094.6714361167215</v>
      </c>
      <c r="H88" s="140">
        <f>'Ints. Elect.'!G15</f>
        <v>7310.4646999999968</v>
      </c>
      <c r="I88" s="140">
        <f>'Ints. Elect.'!G17</f>
        <v>153.45026306431654</v>
      </c>
      <c r="J88" s="243"/>
    </row>
    <row r="89" spans="1:10" ht="12.75" customHeight="1">
      <c r="A89" s="145">
        <v>85</v>
      </c>
      <c r="B89" s="141" t="s">
        <v>1634</v>
      </c>
      <c r="C89" s="142" t="str">
        <f>'Ints. Elect.'!$B$4</f>
        <v>14 - Instalación Eléctrica</v>
      </c>
      <c r="D89" s="143" t="str">
        <f>VLOOKUP($B89,'Ints. Elect.'!$A$6:$H$48,2,FALSE)</f>
        <v>Vivienda colectiva completa</v>
      </c>
      <c r="E89" s="141" t="str">
        <f>VLOOKUP($B89,'Ints. Elect.'!$A$6:$H$48,8,FALSE)</f>
        <v>gl</v>
      </c>
      <c r="F89" s="144">
        <f>VLOOKUP($B89,'Ints. Elect.'!$A$6:$H$48,7,FALSE)</f>
        <v>205834.92873810421</v>
      </c>
      <c r="G89" s="144">
        <f>'Ints. Elect.'!G23+'Ints. Elect.'!G24+'Ints. Elect.'!G25+'Ints. Elect.'!G26+'Ints. Elect.'!G27+'Ints. Elect.'!G28</f>
        <v>160006.28362066721</v>
      </c>
      <c r="H89" s="144">
        <f>'Ints. Elect.'!G30</f>
        <v>44052.714072905983</v>
      </c>
      <c r="I89" s="144">
        <f>'Ints. Elect.'!G32</f>
        <v>1775.9310445310234</v>
      </c>
      <c r="J89" s="243"/>
    </row>
    <row r="90" spans="1:10" ht="12.75" customHeight="1">
      <c r="A90" s="145">
        <v>86</v>
      </c>
      <c r="B90" s="137" t="s">
        <v>1636</v>
      </c>
      <c r="C90" s="138" t="str">
        <f>'Ints. Elect.'!$B$4</f>
        <v>14 - Instalación Eléctrica</v>
      </c>
      <c r="D90" s="139" t="str">
        <f>VLOOKUP($B90,'Ints. Elect.'!$A$6:$H$48,2,FALSE)</f>
        <v>Vivienda Unifamiliar c/acomet. a pilar</v>
      </c>
      <c r="E90" s="137" t="str">
        <f>VLOOKUP($B90,'Ints. Elect.'!$A$6:$H$48,8,FALSE)</f>
        <v>gl</v>
      </c>
      <c r="F90" s="140">
        <f>VLOOKUP($B90,'Ints. Elect.'!$A$6:$H$48,7,FALSE)</f>
        <v>17886.337220643938</v>
      </c>
      <c r="G90" s="140">
        <f>'Ints. Elect.'!G38+'Ints. Elect.'!G39+'Ints. Elect.'!G40+'Ints. Elect.'!G41+'Ints. Elect.'!G42+'Ints. Elect.'!G43+'Ints. Elect.'!G44</f>
        <v>11540.946521891519</v>
      </c>
      <c r="H90" s="140">
        <f>'Ints. Elect.'!G46</f>
        <v>6140.7903479999977</v>
      </c>
      <c r="I90" s="140">
        <f>'Ints. Elect.'!G48</f>
        <v>204.60035075242206</v>
      </c>
      <c r="J90" s="243"/>
    </row>
    <row r="91" spans="1:10" ht="12.75" customHeight="1">
      <c r="A91" s="145">
        <v>87</v>
      </c>
      <c r="B91" s="141" t="s">
        <v>1640</v>
      </c>
      <c r="C91" s="142" t="str">
        <f>Pintura!$B$4</f>
        <v>15 - Pintura</v>
      </c>
      <c r="D91" s="143" t="str">
        <f>VLOOKUP($B91,Pintura!$A$6:$H$81,2,FALSE)</f>
        <v>Pintura al látex</v>
      </c>
      <c r="E91" s="141" t="str">
        <f>VLOOKUP($B91,Pintura!$A$6:$H$81,8,FALSE)</f>
        <v>m2</v>
      </c>
      <c r="F91" s="144">
        <f>VLOOKUP($B91,Pintura!$A$6:$H$81,7,FALSE)</f>
        <v>131.41461457897489</v>
      </c>
      <c r="G91" s="144">
        <f>Pintura!G9+Pintura!G10+Pintura!G11</f>
        <v>66.915686948331683</v>
      </c>
      <c r="H91" s="144">
        <f>Pintura!G13</f>
        <v>62.96442500000002</v>
      </c>
      <c r="I91" s="144">
        <f>Pintura!G15</f>
        <v>1.5345026306431655</v>
      </c>
      <c r="J91" s="243"/>
    </row>
    <row r="92" spans="1:10" ht="12.75" customHeight="1">
      <c r="A92" s="145">
        <v>88</v>
      </c>
      <c r="B92" s="137" t="s">
        <v>1641</v>
      </c>
      <c r="C92" s="138" t="str">
        <f>Pintura!$B$4</f>
        <v>15 - Pintura</v>
      </c>
      <c r="D92" s="139" t="str">
        <f>VLOOKUP($B92,Pintura!$A$6:$H$81,2,FALSE)</f>
        <v>Pintura a la cal</v>
      </c>
      <c r="E92" s="137" t="str">
        <f>VLOOKUP($B92,Pintura!$A$6:$H$81,8,FALSE)</f>
        <v>m2</v>
      </c>
      <c r="F92" s="140">
        <f>VLOOKUP($B92,Pintura!$A$6:$H$81,7,FALSE)</f>
        <v>35.461657613615458</v>
      </c>
      <c r="G92" s="140">
        <f>Pintura!G22+Pintura!G21</f>
        <v>3.4679442367343869</v>
      </c>
      <c r="H92" s="140">
        <f>Pintura!G24</f>
        <v>31.48221250000001</v>
      </c>
      <c r="I92" s="140">
        <f>Pintura!G26</f>
        <v>0.51150087688105517</v>
      </c>
      <c r="J92" s="243"/>
    </row>
    <row r="93" spans="1:10" ht="12.75" customHeight="1">
      <c r="A93" s="145">
        <v>89</v>
      </c>
      <c r="B93" s="141" t="s">
        <v>1642</v>
      </c>
      <c r="C93" s="142" t="str">
        <f>Pintura!$B$4</f>
        <v>15 - Pintura</v>
      </c>
      <c r="D93" s="143" t="str">
        <f>VLOOKUP($B93,Pintura!$A$6:$H$81,2,FALSE)</f>
        <v>Pintura al agua</v>
      </c>
      <c r="E93" s="141" t="str">
        <f>VLOOKUP($B93,Pintura!$A$6:$H$81,8,FALSE)</f>
        <v>m2</v>
      </c>
      <c r="F93" s="144">
        <f>VLOOKUP($B93,Pintura!$A$6:$H$81,7,FALSE)</f>
        <v>38.64948287563854</v>
      </c>
      <c r="G93" s="144">
        <f>Pintura!G32+Pintura!G33</f>
        <v>6.6557694987574756</v>
      </c>
      <c r="H93" s="144">
        <f>Pintura!G35</f>
        <v>31.48221250000001</v>
      </c>
      <c r="I93" s="144">
        <f>Pintura!G37</f>
        <v>0.51150087688105517</v>
      </c>
      <c r="J93" s="243"/>
    </row>
    <row r="94" spans="1:10" ht="12.75" customHeight="1">
      <c r="A94" s="145">
        <v>90</v>
      </c>
      <c r="B94" s="137" t="s">
        <v>1643</v>
      </c>
      <c r="C94" s="138" t="str">
        <f>Pintura!$B$4</f>
        <v>15 - Pintura</v>
      </c>
      <c r="D94" s="139" t="str">
        <f>VLOOKUP($B94,Pintura!$A$6:$H$81,2,FALSE)</f>
        <v>en carpintería metálica y de madera</v>
      </c>
      <c r="E94" s="137" t="str">
        <f>VLOOKUP($B94,Pintura!$A$6:$H$81,8,FALSE)</f>
        <v>m2</v>
      </c>
      <c r="F94" s="140">
        <f>VLOOKUP($B94,Pintura!$A$6:$H$81,7,FALSE)</f>
        <v>156.21139210384212</v>
      </c>
      <c r="G94" s="140">
        <f>Pintura!G43+Pintura!G44+Pintura!G45</f>
        <v>59.718751096317831</v>
      </c>
      <c r="H94" s="140">
        <f>Pintura!G47</f>
        <v>94.446637500000037</v>
      </c>
      <c r="I94" s="140">
        <f>Pintura!G49</f>
        <v>2.0460035075242207</v>
      </c>
      <c r="J94" s="243"/>
    </row>
    <row r="95" spans="1:10" ht="12.75" customHeight="1">
      <c r="A95" s="145">
        <v>91</v>
      </c>
      <c r="B95" s="141" t="s">
        <v>1644</v>
      </c>
      <c r="C95" s="142" t="str">
        <f>Pintura!$B$4</f>
        <v>15 - Pintura</v>
      </c>
      <c r="D95" s="143" t="str">
        <f>VLOOKUP($B95,Pintura!$A$6:$H$81,2,FALSE)</f>
        <v>en carpintería de madera</v>
      </c>
      <c r="E95" s="141" t="str">
        <f>VLOOKUP($B95,Pintura!$A$6:$H$81,8,FALSE)</f>
        <v>m2</v>
      </c>
      <c r="F95" s="144">
        <f>VLOOKUP($B95,Pintura!$A$6:$H$81,7,FALSE)</f>
        <v>106.39849990679723</v>
      </c>
      <c r="G95" s="144">
        <f>Pintura!G53+Pintura!G54</f>
        <v>44.418149276154054</v>
      </c>
      <c r="H95" s="144">
        <f>Pintura!G56</f>
        <v>60.445848000000019</v>
      </c>
      <c r="I95" s="144">
        <f>Pintura!G58</f>
        <v>1.5345026306431655</v>
      </c>
      <c r="J95" s="243"/>
    </row>
    <row r="96" spans="1:10" ht="12.75" customHeight="1">
      <c r="A96" s="145">
        <v>92</v>
      </c>
      <c r="B96" s="137" t="s">
        <v>1645</v>
      </c>
      <c r="C96" s="138" t="str">
        <f>Pintura!$B$4</f>
        <v>15 - Pintura</v>
      </c>
      <c r="D96" s="139" t="str">
        <f>VLOOKUP($B96,Pintura!$A$6:$H$81,2,FALSE)</f>
        <v>en carpintería metálica</v>
      </c>
      <c r="E96" s="137" t="str">
        <f>VLOOKUP($B96,Pintura!$A$6:$H$81,8,FALSE)</f>
        <v>m2</v>
      </c>
      <c r="F96" s="140">
        <f>VLOOKUP($B96,Pintura!$A$6:$H$81,7,FALSE)</f>
        <v>136.8355488025083</v>
      </c>
      <c r="G96" s="140">
        <f>Pintura!G64+Pintura!G65+Pintura!G66</f>
        <v>71.825120294984032</v>
      </c>
      <c r="H96" s="140">
        <f>Pintura!G68</f>
        <v>62.96442500000002</v>
      </c>
      <c r="I96" s="140">
        <f>Pintura!G70</f>
        <v>2.0460035075242207</v>
      </c>
      <c r="J96" s="243"/>
    </row>
    <row r="97" spans="1:10" ht="12.75" customHeight="1">
      <c r="A97" s="145">
        <v>93</v>
      </c>
      <c r="B97" s="141" t="s">
        <v>1646</v>
      </c>
      <c r="C97" s="142" t="str">
        <f>Pintura!$B$4</f>
        <v>15 - Pintura</v>
      </c>
      <c r="D97" s="143" t="str">
        <f>VLOOKUP($B97,Pintura!$A$6:$H$81,2,FALSE)</f>
        <v>Pintura para ladrillo visto</v>
      </c>
      <c r="E97" s="141" t="str">
        <f>VLOOKUP($B97,Pintura!$A$6:$H$81,8,FALSE)</f>
        <v>m2</v>
      </c>
      <c r="F97" s="144">
        <f>VLOOKUP($B97,Pintura!$A$6:$H$81,7,FALSE)</f>
        <v>160.22388993098858</v>
      </c>
      <c r="G97" s="144">
        <f>Pintura!G76+Pintura!G77</f>
        <v>94.190459669702236</v>
      </c>
      <c r="H97" s="144">
        <f>Pintura!G79</f>
        <v>62.96442500000002</v>
      </c>
      <c r="I97" s="144">
        <f>Pintura!G81</f>
        <v>3.069005261286331</v>
      </c>
      <c r="J97" s="243"/>
    </row>
    <row r="98" spans="1:10" ht="12.75" customHeight="1">
      <c r="A98" s="145">
        <v>94</v>
      </c>
      <c r="B98" s="137" t="s">
        <v>1655</v>
      </c>
      <c r="C98" s="138" t="str">
        <f>Vidrios!$B$4</f>
        <v>16 - Vidrios</v>
      </c>
      <c r="D98" s="139" t="str">
        <f>VLOOKUP($B98,Vidrios!$A$6:$H$11,2,FALSE)</f>
        <v>Vidrios dobles transparentes</v>
      </c>
      <c r="E98" s="137" t="str">
        <f>VLOOKUP($B98,Vidrios!$A$6:$H$11,8,FALSE)</f>
        <v>m2</v>
      </c>
      <c r="F98" s="140">
        <f>VLOOKUP($B98,Vidrios!$A$6:$H$11,7,FALSE)</f>
        <v>421.85035000000005</v>
      </c>
      <c r="G98" s="140">
        <f>Vidrios!G9</f>
        <v>295.92150000000004</v>
      </c>
      <c r="H98" s="140">
        <f>Vidrios!G11</f>
        <v>125.92885000000004</v>
      </c>
      <c r="I98" s="140"/>
      <c r="J98" s="243"/>
    </row>
    <row r="99" spans="1:10" ht="12.75" customHeight="1">
      <c r="A99" s="145">
        <v>95</v>
      </c>
      <c r="B99" s="141" t="s">
        <v>1658</v>
      </c>
      <c r="C99" s="142" t="str">
        <f>Varios!$B$4</f>
        <v>17 - Varios</v>
      </c>
      <c r="D99" s="143" t="str">
        <f>VLOOKUP($B99,Varios!$A$6:$H$117,2,FALSE)</f>
        <v>Cercos alambrado 4 hilos galvanizado</v>
      </c>
      <c r="E99" s="141" t="str">
        <f>VLOOKUP($B99,Varios!$A$6:$H$117,8,FALSE)</f>
        <v>m</v>
      </c>
      <c r="F99" s="144">
        <f>VLOOKUP($B99,Varios!$A$6:$H$117,7,FALSE)</f>
        <v>68.813884595113464</v>
      </c>
      <c r="G99" s="144">
        <f>Varios!G9+Varios!G10+Varios!G11</f>
        <v>31.035229595113453</v>
      </c>
      <c r="H99" s="144">
        <f>Varios!G13</f>
        <v>37.778655000000008</v>
      </c>
      <c r="I99" s="144"/>
      <c r="J99" s="243"/>
    </row>
    <row r="100" spans="1:10" ht="12.75" customHeight="1">
      <c r="A100" s="145">
        <v>96</v>
      </c>
      <c r="B100" s="137" t="s">
        <v>1659</v>
      </c>
      <c r="C100" s="138" t="str">
        <f>Varios!$B$4</f>
        <v>17 - Varios</v>
      </c>
      <c r="D100" s="139" t="str">
        <f>VLOOKUP($B100,Varios!$A$6:$H$117,2,FALSE)</f>
        <v>Cercos mojón divisorio</v>
      </c>
      <c r="E100" s="137" t="str">
        <f>VLOOKUP($B100,Varios!$A$6:$H$117,8,FALSE)</f>
        <v>u</v>
      </c>
      <c r="F100" s="140">
        <f>VLOOKUP($B100,Varios!$A$6:$H$117,7,FALSE)</f>
        <v>658.83391603198038</v>
      </c>
      <c r="G100" s="140">
        <f>Varios!G19+Varios!G20+Varios!G21</f>
        <v>306.23313603198028</v>
      </c>
      <c r="H100" s="140">
        <f>Varios!G23</f>
        <v>352.6007800000001</v>
      </c>
      <c r="I100" s="140"/>
      <c r="J100" s="243"/>
    </row>
    <row r="101" spans="1:10" ht="12.75" customHeight="1">
      <c r="A101" s="145">
        <v>97</v>
      </c>
      <c r="B101" s="141" t="s">
        <v>1660</v>
      </c>
      <c r="C101" s="142" t="str">
        <f>Varios!$B$4</f>
        <v>17 - Varios</v>
      </c>
      <c r="D101" s="143" t="str">
        <f>VLOOKUP($B101,Varios!$A$6:$H$117,2,FALSE)</f>
        <v>Cerco olímpico alambre romboidal</v>
      </c>
      <c r="E101" s="141" t="str">
        <f>VLOOKUP($B101,Varios!$A$6:$H$117,8,FALSE)</f>
        <v>m</v>
      </c>
      <c r="F101" s="144">
        <f>VLOOKUP($B101,Varios!$A$6:$H$117,7,FALSE)</f>
        <v>857.00332368146542</v>
      </c>
      <c r="G101" s="144">
        <f>Varios!G29+Varios!G30+Varios!G31+Varios!G32+Varios!G33+Varios!G34+Varios!G35+Varios!G36+Varios!G37+Varios!G38</f>
        <v>502.20267298729993</v>
      </c>
      <c r="H101" s="144">
        <f>Varios!G40</f>
        <v>340.00789500000013</v>
      </c>
      <c r="I101" s="144">
        <f>Varios!G42</f>
        <v>14.792755694165372</v>
      </c>
      <c r="J101" s="243"/>
    </row>
    <row r="102" spans="1:10" ht="12.75" customHeight="1">
      <c r="A102" s="145">
        <v>98</v>
      </c>
      <c r="B102" s="137" t="s">
        <v>1661</v>
      </c>
      <c r="C102" s="138" t="str">
        <f>Varios!$B$4</f>
        <v>17 - Varios</v>
      </c>
      <c r="D102" s="139" t="str">
        <f>VLOOKUP($B102,Varios!$A$6:$H$117,2,FALSE)</f>
        <v>Mesada de granito recons. c/bacha y pileta lavar</v>
      </c>
      <c r="E102" s="137" t="str">
        <f>VLOOKUP($B102,Varios!$A$6:$H$117,8,FALSE)</f>
        <v>gl</v>
      </c>
      <c r="F102" s="140">
        <f>VLOOKUP($B102,Varios!$A$6:$H$117,7,FALSE)</f>
        <v>3583.2949469614514</v>
      </c>
      <c r="G102" s="140">
        <f>Varios!G48+Varios!G49</f>
        <v>2932.2583291847895</v>
      </c>
      <c r="H102" s="140">
        <f>Varios!G51</f>
        <v>591.86559500000021</v>
      </c>
      <c r="I102" s="140">
        <f>Varios!G53</f>
        <v>59.171022776661488</v>
      </c>
      <c r="J102" s="243"/>
    </row>
    <row r="103" spans="1:10" ht="12.75" customHeight="1">
      <c r="A103" s="145">
        <v>99</v>
      </c>
      <c r="B103" s="141" t="s">
        <v>1662</v>
      </c>
      <c r="C103" s="142" t="str">
        <f>Varios!$B$4</f>
        <v>17 - Varios</v>
      </c>
      <c r="D103" s="143" t="str">
        <f>VLOOKUP($B103,Varios!$A$6:$H$117,2,FALSE)</f>
        <v>Forestación</v>
      </c>
      <c r="E103" s="141" t="str">
        <f>VLOOKUP($B103,Varios!$A$6:$H$117,8,FALSE)</f>
        <v>gl</v>
      </c>
      <c r="F103" s="144">
        <f>VLOOKUP($B103,Varios!$A$6:$H$117,7,FALSE)</f>
        <v>303.53398892436769</v>
      </c>
      <c r="G103" s="144">
        <f>Varios!G57+Varios!G58</f>
        <v>240.56956392436766</v>
      </c>
      <c r="H103" s="144">
        <f>Varios!G60</f>
        <v>62.96442500000002</v>
      </c>
      <c r="I103" s="144"/>
      <c r="J103" s="243"/>
    </row>
    <row r="104" spans="1:10" ht="12.75" customHeight="1">
      <c r="A104" s="145">
        <v>100</v>
      </c>
      <c r="B104" s="137" t="s">
        <v>1663</v>
      </c>
      <c r="C104" s="138" t="str">
        <f>Varios!$B$4</f>
        <v>17 - Varios</v>
      </c>
      <c r="D104" s="139" t="str">
        <f>VLOOKUP($B104,Varios!$A$6:$H$117,2,FALSE)</f>
        <v>Pérgolas</v>
      </c>
      <c r="E104" s="137" t="str">
        <f>VLOOKUP($B104,Varios!$A$6:$H$117,8,FALSE)</f>
        <v>gl</v>
      </c>
      <c r="F104" s="140">
        <f>VLOOKUP($B104,Varios!$A$6:$H$117,7,FALSE)</f>
        <v>3472.5414861382355</v>
      </c>
      <c r="G104" s="140">
        <f>Varios!G66</f>
        <v>2842.8972361382353</v>
      </c>
      <c r="H104" s="140">
        <f>Varios!G68</f>
        <v>629.64425000000017</v>
      </c>
      <c r="I104" s="140"/>
      <c r="J104" s="243"/>
    </row>
    <row r="105" spans="1:10" ht="12.75" customHeight="1">
      <c r="A105" s="145">
        <v>101</v>
      </c>
      <c r="B105" s="141" t="s">
        <v>1664</v>
      </c>
      <c r="C105" s="142" t="str">
        <f>Varios!$B$4</f>
        <v>17 - Varios</v>
      </c>
      <c r="D105" s="143" t="str">
        <f>VLOOKUP($B105,Varios!$A$6:$H$117,2,FALSE)</f>
        <v>Limpieza final de obra</v>
      </c>
      <c r="E105" s="141" t="str">
        <f>VLOOKUP($B105,Varios!$A$6:$H$117,8,FALSE)</f>
        <v>m2</v>
      </c>
      <c r="F105" s="144">
        <f>VLOOKUP($B105,Varios!$A$6:$H$117,7,FALSE)</f>
        <v>18.289463937621107</v>
      </c>
      <c r="G105" s="144"/>
      <c r="H105" s="144">
        <f>Varios!G74</f>
        <v>8.0594464000000023</v>
      </c>
      <c r="I105" s="144">
        <f>Varios!G76</f>
        <v>10.230017537621103</v>
      </c>
      <c r="J105" s="243"/>
    </row>
    <row r="106" spans="1:10" ht="12.75" customHeight="1">
      <c r="A106" s="145">
        <v>102</v>
      </c>
      <c r="B106" s="137" t="s">
        <v>1665</v>
      </c>
      <c r="C106" s="138" t="str">
        <f>Varios!$B$4</f>
        <v>17 - Varios</v>
      </c>
      <c r="D106" s="139" t="str">
        <f>VLOOKUP($B106,Varios!$A$6:$H$117,2,FALSE)</f>
        <v>Documentacion técnica</v>
      </c>
      <c r="E106" s="137" t="str">
        <f>VLOOKUP($B106,Varios!$A$6:$H$117,8,FALSE)</f>
        <v>u</v>
      </c>
      <c r="F106" s="140">
        <f>VLOOKUP($B106,Varios!$A$6:$H$117,7,FALSE)</f>
        <v>13969.111145705107</v>
      </c>
      <c r="G106" s="140">
        <f>Varios!G82+Varios!G83</f>
        <v>3894.8031457051038</v>
      </c>
      <c r="H106" s="140">
        <f>Varios!G85</f>
        <v>10074.308000000003</v>
      </c>
      <c r="I106" s="140"/>
      <c r="J106" s="243"/>
    </row>
    <row r="107" spans="1:10" ht="12.75" customHeight="1">
      <c r="A107" s="145">
        <v>103</v>
      </c>
      <c r="B107" s="141" t="s">
        <v>1666</v>
      </c>
      <c r="C107" s="142" t="str">
        <f>Varios!$B$4</f>
        <v>17 - Varios</v>
      </c>
      <c r="D107" s="143" t="str">
        <f>VLOOKUP($B107,Varios!$A$6:$H$117,2,FALSE)</f>
        <v>Hormigón simple 350 kg</v>
      </c>
      <c r="E107" s="141" t="str">
        <f>VLOOKUP($B107,Varios!$A$6:$H$117,8,FALSE)</f>
        <v>m3</v>
      </c>
      <c r="F107" s="144">
        <f>VLOOKUP($B107,Varios!$A$6:$H$117,7,FALSE)</f>
        <v>2943.9837268034998</v>
      </c>
      <c r="G107" s="144">
        <f>Varios!G90+Varios!G91+Varios!G92</f>
        <v>2410.682815415169</v>
      </c>
      <c r="H107" s="144">
        <f>Varios!G94</f>
        <v>503.71540000000016</v>
      </c>
      <c r="I107" s="144">
        <f>Varios!G96</f>
        <v>29.585511388330744</v>
      </c>
      <c r="J107" s="243"/>
    </row>
    <row r="108" spans="1:10" ht="12.75" customHeight="1">
      <c r="A108" s="145">
        <v>104</v>
      </c>
      <c r="B108" s="137" t="s">
        <v>1667</v>
      </c>
      <c r="C108" s="138" t="str">
        <f>Varios!$B$4</f>
        <v>17 - Varios</v>
      </c>
      <c r="D108" s="139" t="str">
        <f>VLOOKUP($B108,Varios!$A$6:$H$117,2,FALSE)</f>
        <v>Instalación contra incendios edificios</v>
      </c>
      <c r="E108" s="137" t="str">
        <f>VLOOKUP($B108,Varios!$A$6:$H$117,8,FALSE)</f>
        <v>gl</v>
      </c>
      <c r="F108" s="140">
        <f>VLOOKUP($B108,Varios!$A$6:$H$117,7,FALSE)</f>
        <v>10158.307583332817</v>
      </c>
      <c r="G108" s="140">
        <f>Varios!G102</f>
        <v>10024.982355485734</v>
      </c>
      <c r="H108" s="140">
        <f>Varios!G104</f>
        <v>125.92885000000004</v>
      </c>
      <c r="I108" s="140">
        <f>Varios!G106</f>
        <v>7.396377847082686</v>
      </c>
      <c r="J108" s="243"/>
    </row>
    <row r="109" spans="1:10" ht="12.75" customHeight="1">
      <c r="A109" s="145">
        <v>105</v>
      </c>
      <c r="B109" s="141" t="s">
        <v>1669</v>
      </c>
      <c r="C109" s="142" t="str">
        <f>Varios!$B$4</f>
        <v>17 - Varios</v>
      </c>
      <c r="D109" s="143" t="str">
        <f>VLOOKUP($B109,Varios!$A$6:$H$117,2,FALSE)</f>
        <v>Mesada de granito natural c/bacha</v>
      </c>
      <c r="E109" s="141" t="str">
        <f>VLOOKUP($B109,Varios!$A$6:$H$117,8,FALSE)</f>
        <v>gl</v>
      </c>
      <c r="F109" s="144">
        <f>VLOOKUP($B109,Varios!$A$6:$H$117,7,FALSE)</f>
        <v>5717.3924795569956</v>
      </c>
      <c r="G109" s="144">
        <f>Varios!G112+Varios!G113</f>
        <v>5066.3558617803337</v>
      </c>
      <c r="H109" s="144">
        <f>Varios!G115</f>
        <v>591.86559500000021</v>
      </c>
      <c r="I109" s="144">
        <f>Varios!G117</f>
        <v>59.171022776661488</v>
      </c>
      <c r="J109" s="243"/>
    </row>
    <row r="110" spans="1:10" ht="12.75" customHeight="1">
      <c r="A110" s="145">
        <v>106</v>
      </c>
      <c r="B110" s="137" t="s">
        <v>1681</v>
      </c>
      <c r="C110" s="138" t="str">
        <f>'Red Agua'!$B$4</f>
        <v>18 - Red de Agua</v>
      </c>
      <c r="D110" s="139" t="str">
        <f>VLOOKUP($B110,'Red Agua'!$A$6:$H$51,2,FALSE)</f>
        <v>PEAD  c/conexión hasta kit med</v>
      </c>
      <c r="E110" s="137" t="str">
        <f>VLOOKUP($B110,'Red Agua'!$A$6:$H$51,8,FALSE)</f>
        <v>m</v>
      </c>
      <c r="F110" s="140">
        <f>VLOOKUP($B110,'Red Agua'!$A$6:$H$51,7,FALSE)</f>
        <v>555.13803075618216</v>
      </c>
      <c r="G110" s="140">
        <f>'Red Agua'!G9+'Red Agua'!G10+'Red Agua'!G11+'Red Agua'!G12+'Red Agua'!G13+'Red Agua'!G14+'Red Agua'!G15+'Red Agua'!G16</f>
        <v>335.51649102086719</v>
      </c>
      <c r="H110" s="140">
        <f>'Red Agua'!G18</f>
        <v>130.56489954199995</v>
      </c>
      <c r="I110" s="140">
        <f>'Red Agua'!G20</f>
        <v>89.056640193315033</v>
      </c>
      <c r="J110" s="243"/>
    </row>
    <row r="111" spans="1:10" ht="12.75" customHeight="1">
      <c r="A111" s="145">
        <v>107</v>
      </c>
      <c r="B111" s="141" t="s">
        <v>1683</v>
      </c>
      <c r="C111" s="142" t="str">
        <f>'Red Agua'!$B$4</f>
        <v>18 - Red de Agua</v>
      </c>
      <c r="D111" s="143" t="str">
        <f>VLOOKUP($B111,'Red Agua'!$A$6:$H$51,2,FALSE)</f>
        <v>PEAD  s/conexión*</v>
      </c>
      <c r="E111" s="141" t="str">
        <f>VLOOKUP($B111,'Red Agua'!$A$6:$H$51,8,FALSE)</f>
        <v>m</v>
      </c>
      <c r="F111" s="144">
        <f>VLOOKUP($B111,'Red Agua'!$A$6:$H$51,7,FALSE)</f>
        <v>495.63175196428494</v>
      </c>
      <c r="G111" s="144">
        <f>'Red Agua'!G26+'Red Agua'!G27+'Red Agua'!G28+'Red Agua'!G29+'Red Agua'!G30+'Red Agua'!G31</f>
        <v>276.01021222896998</v>
      </c>
      <c r="H111" s="144">
        <f>'Red Agua'!G33</f>
        <v>130.56489954199995</v>
      </c>
      <c r="I111" s="144">
        <f>'Red Agua'!G35</f>
        <v>89.056640193315033</v>
      </c>
      <c r="J111" s="243"/>
    </row>
    <row r="112" spans="1:10" ht="12.75" customHeight="1">
      <c r="A112" s="145">
        <v>108</v>
      </c>
      <c r="B112" s="137" t="s">
        <v>1684</v>
      </c>
      <c r="C112" s="138" t="str">
        <f>'Red Agua'!$B$4</f>
        <v>18 - Red de Agua</v>
      </c>
      <c r="D112" s="139" t="str">
        <f>VLOOKUP($B112,'Red Agua'!$A$6:$H$51,2,FALSE)</f>
        <v>Comando y Equipo Bombeo</v>
      </c>
      <c r="E112" s="137" t="str">
        <f>VLOOKUP($B112,'Red Agua'!$A$6:$H$51,8,FALSE)</f>
        <v>gl</v>
      </c>
      <c r="F112" s="140">
        <f>VLOOKUP($B112,'Red Agua'!$A$6:$H$51,7,FALSE)</f>
        <v>230643.67537697943</v>
      </c>
      <c r="G112" s="140">
        <f>'Red Agua'!G42+'Red Agua'!G43+'Red Agua'!G44+'Red Agua'!G45+'Red Agua'!G46+'Red Agua'!G47</f>
        <v>211937.93517081786</v>
      </c>
      <c r="H112" s="140">
        <f>'Red Agua'!G49</f>
        <v>10527.069167999996</v>
      </c>
      <c r="I112" s="140">
        <f>'Red Agua'!G51</f>
        <v>8178.671038161584</v>
      </c>
      <c r="J112" s="243"/>
    </row>
    <row r="113" spans="1:10" ht="12.75" customHeight="1">
      <c r="A113" s="145">
        <v>109</v>
      </c>
      <c r="B113" s="141" t="s">
        <v>1689</v>
      </c>
      <c r="C113" s="142" t="str">
        <f>'Red Cloaca'!$B$4</f>
        <v>19 - Red de Cloaca</v>
      </c>
      <c r="D113" s="143" t="str">
        <f>VLOOKUP($B113,'Red Cloaca'!$A$6:$H$33,2,FALSE)</f>
        <v>de PVC c/conexión</v>
      </c>
      <c r="E113" s="141" t="str">
        <f>VLOOKUP($B113,'Red Cloaca'!$A$6:$H$33,8,FALSE)</f>
        <v>m</v>
      </c>
      <c r="F113" s="144">
        <f>VLOOKUP($B113,'Red Cloaca'!$A$6:$H$33,7,FALSE)</f>
        <v>1000.0658685414123</v>
      </c>
      <c r="G113" s="144">
        <f>'Red Cloaca'!G9+'Red Cloaca'!G10+'Red Cloaca'!G11+'Red Cloaca'!G12+'Red Cloaca'!G13+'Red Cloaca'!G14+'Red Cloaca'!G15</f>
        <v>697.6449963288494</v>
      </c>
      <c r="H113" s="144">
        <f>'Red Cloaca'!G17</f>
        <v>195.18940748999992</v>
      </c>
      <c r="I113" s="144">
        <f>'Red Cloaca'!G19</f>
        <v>107.23146472256299</v>
      </c>
      <c r="J113" s="243"/>
    </row>
    <row r="114" spans="1:10" ht="12.75" customHeight="1">
      <c r="A114" s="145">
        <v>110</v>
      </c>
      <c r="B114" s="137" t="s">
        <v>1691</v>
      </c>
      <c r="C114" s="138" t="str">
        <f>'Red Cloaca'!$B$4</f>
        <v>19 - Red de Cloaca</v>
      </c>
      <c r="D114" s="139" t="str">
        <f>VLOOKUP($B114,'Red Cloaca'!$A$6:$H$33,2,FALSE)</f>
        <v>de PVC s/conexión</v>
      </c>
      <c r="E114" s="137" t="str">
        <f>VLOOKUP($B114,'Red Cloaca'!$A$6:$H$33,8,FALSE)</f>
        <v>m</v>
      </c>
      <c r="F114" s="140">
        <f>VLOOKUP($B114,'Red Cloaca'!$A$6:$H$33,7,FALSE)</f>
        <v>726.27316708127501</v>
      </c>
      <c r="G114" s="140">
        <f>'Red Cloaca'!G25+'Red Cloaca'!G26+'Red Cloaca'!G27+'Red Cloaca'!G28+'Red Cloaca'!G29</f>
        <v>442.85950308871207</v>
      </c>
      <c r="H114" s="140">
        <f>'Red Cloaca'!G31</f>
        <v>176.18219926999996</v>
      </c>
      <c r="I114" s="140">
        <f>'Red Cloaca'!G33</f>
        <v>107.23146472256299</v>
      </c>
      <c r="J114" s="243"/>
    </row>
    <row r="115" spans="1:10" ht="12.75" customHeight="1">
      <c r="A115" s="145">
        <v>111</v>
      </c>
      <c r="B115" s="141" t="s">
        <v>1708</v>
      </c>
      <c r="C115" s="142" t="str">
        <f>'Red Gas'!$B$4</f>
        <v>20 - Red de Gas</v>
      </c>
      <c r="D115" s="143" t="str">
        <f>VLOOKUP($B115,'Red Gas'!$A$6:$H$15,2,FALSE)</f>
        <v>PEAD  varios Ø MM</v>
      </c>
      <c r="E115" s="141" t="str">
        <f>VLOOKUP($B115,'Red Gas'!$A$6:$H$15,8,FALSE)</f>
        <v>m</v>
      </c>
      <c r="F115" s="144">
        <f>VLOOKUP($B115,'Red Gas'!$A$6:$H$15,7,FALSE)</f>
        <v>386.79410449053944</v>
      </c>
      <c r="G115" s="144">
        <f>'Red Gas'!G9+'Red Gas'!G10+'Red Gas'!G11</f>
        <v>161.09257673967571</v>
      </c>
      <c r="H115" s="144">
        <f>'Red Gas'!G13</f>
        <v>125.73999283999994</v>
      </c>
      <c r="I115" s="144">
        <f>'Red Gas'!G15</f>
        <v>99.961534910863804</v>
      </c>
      <c r="J115" s="243"/>
    </row>
    <row r="116" spans="1:10" ht="12.75" customHeight="1">
      <c r="A116" s="145">
        <v>112</v>
      </c>
      <c r="B116" s="137" t="s">
        <v>1693</v>
      </c>
      <c r="C116" s="138" t="str">
        <f>'Red Elect'!$B$6</f>
        <v>21.1 S.E.T.A.</v>
      </c>
      <c r="D116" s="139" t="str">
        <f>VLOOKUP($B116,'Red Elect'!$A$8:$H$81,2,FALSE)</f>
        <v xml:space="preserve">Construcción de SETA 315 Kva. </v>
      </c>
      <c r="E116" s="137" t="str">
        <f>VLOOKUP($B116,'Red Elect'!$A$8:$H$81,8,FALSE)</f>
        <v>u</v>
      </c>
      <c r="F116" s="140">
        <f>VLOOKUP($B116,'Red Elect'!$A$8:$H$81,7,FALSE)</f>
        <v>438610.26193835324</v>
      </c>
      <c r="G116" s="140">
        <f>'Red Elect'!G11+'Red Elect'!G12+'Red Elect'!G13+'Red Elect'!G14+'Red Elect'!G15+'Red Elect'!G16+'Red Elect'!G17+'Red Elect'!G18+'Red Elect'!G19+'Red Elect'!G20</f>
        <v>382605.60499767342</v>
      </c>
      <c r="H116" s="140">
        <f>'Red Elect'!G22</f>
        <v>44140.585858599981</v>
      </c>
      <c r="I116" s="140">
        <f>'Red Elect'!G24</f>
        <v>11864.071082079841</v>
      </c>
      <c r="J116" s="243"/>
    </row>
    <row r="117" spans="1:10" ht="12.75" customHeight="1">
      <c r="A117" s="145">
        <v>113</v>
      </c>
      <c r="B117" s="141" t="s">
        <v>1694</v>
      </c>
      <c r="C117" s="142" t="str">
        <f>'Red Elect'!$B$27</f>
        <v>21.2 RED DE MEDIA TENSION</v>
      </c>
      <c r="D117" s="143" t="str">
        <f>VLOOKUP($B117,'Red Elect'!$A$8:$H$81,2,FALSE)</f>
        <v>Tendido de Red Media Tensión</v>
      </c>
      <c r="E117" s="141" t="str">
        <f>VLOOKUP($B117,'Red Elect'!$A$8:$H$81,8,FALSE)</f>
        <v>gl</v>
      </c>
      <c r="F117" s="144">
        <f>VLOOKUP($B117,'Red Elect'!$A$8:$H$81,7,FALSE)</f>
        <v>82362.502283111477</v>
      </c>
      <c r="G117" s="144">
        <f>'Red Elect'!G32+'Red Elect'!G33+'Red Elect'!G34+'Red Elect'!G35+'Red Elect'!G36+'Red Elect'!G37+'Red Elect'!G38+'Red Elect'!G39+'Red Elect'!G40</f>
        <v>70130.172370758402</v>
      </c>
      <c r="H117" s="144">
        <f>'Red Elect'!G42</f>
        <v>7509.6017584279971</v>
      </c>
      <c r="I117" s="144">
        <f>'Red Elect'!G44</f>
        <v>4722.7281539250835</v>
      </c>
      <c r="J117" s="243"/>
    </row>
    <row r="118" spans="1:10" ht="12.75" customHeight="1">
      <c r="A118" s="145">
        <v>114</v>
      </c>
      <c r="B118" s="137" t="s">
        <v>1695</v>
      </c>
      <c r="C118" s="138" t="str">
        <f>'Red Elect'!$B$47</f>
        <v>21.3 RED DE BAJA TENSION</v>
      </c>
      <c r="D118" s="139" t="str">
        <f>VLOOKUP($B118,'Red Elect'!$A$8:$H$81,2,FALSE)</f>
        <v>Tendido baja tension</v>
      </c>
      <c r="E118" s="137" t="str">
        <f>VLOOKUP($B118,'Red Elect'!$A$8:$H$81,8,FALSE)</f>
        <v>gl</v>
      </c>
      <c r="F118" s="140">
        <f>VLOOKUP($B118,'Red Elect'!$A$8:$H$81,7,FALSE)</f>
        <v>55993.522414974796</v>
      </c>
      <c r="G118" s="140">
        <f>'Red Elect'!G52+'Red Elect'!G53+'Red Elect'!G54+'Red Elect'!G55+'Red Elect'!G56+'Red Elect'!G57+'Red Elect'!G58+'Red Elect'!G59+'Red Elect'!G60+'Red Elect'!G61+'Red Elect'!G62+'Red Elect'!G63</f>
        <v>49194.094467186711</v>
      </c>
      <c r="H118" s="140">
        <f>'Red Elect'!G65</f>
        <v>4433.0657940799983</v>
      </c>
      <c r="I118" s="140">
        <f>'Red Elect'!G67</f>
        <v>2366.3621537080849</v>
      </c>
      <c r="J118" s="243"/>
    </row>
    <row r="119" spans="1:10" ht="12.75" customHeight="1">
      <c r="A119" s="145">
        <v>115</v>
      </c>
      <c r="B119" s="141" t="s">
        <v>1696</v>
      </c>
      <c r="C119" s="142" t="str">
        <f>'Red Elect'!$B$70</f>
        <v>21.4 ALUMBRADO PUBLICO</v>
      </c>
      <c r="D119" s="143" t="str">
        <f>VLOOKUP($B119,'Red Elect'!$A$8:$H$81,2,FALSE)</f>
        <v>Alumbrado público p/barrios</v>
      </c>
      <c r="E119" s="141" t="str">
        <f>VLOOKUP($B119,'Red Elect'!$A$8:$H$81,8,FALSE)</f>
        <v>gl</v>
      </c>
      <c r="F119" s="144">
        <f>VLOOKUP($B119,'Red Elect'!$A$8:$H$81,7,FALSE)</f>
        <v>86604.888475666085</v>
      </c>
      <c r="G119" s="144">
        <f>'Red Elect'!G75+'Red Elect'!G76+'Red Elect'!G77</f>
        <v>71066.776533246652</v>
      </c>
      <c r="H119" s="144">
        <f>'Red Elect'!G79</f>
        <v>14183.178773763995</v>
      </c>
      <c r="I119" s="144">
        <f>'Red Elect'!G81</f>
        <v>1354.9331686554358</v>
      </c>
      <c r="J119" s="243"/>
    </row>
    <row r="120" spans="1:10" ht="12.75" customHeight="1">
      <c r="A120" s="145">
        <v>116</v>
      </c>
      <c r="B120" s="137" t="s">
        <v>1711</v>
      </c>
      <c r="C120" s="138" t="str">
        <f>'Red Vial'!$B$4</f>
        <v>22 - Red Vial</v>
      </c>
      <c r="D120" s="139" t="str">
        <f>VLOOKUP($B120,'Red Vial'!$A$6:$H$61,2,FALSE)</f>
        <v>Cordón cuneta de HºAº</v>
      </c>
      <c r="E120" s="137" t="str">
        <f>VLOOKUP($B120,'Red Vial'!$A$6:$H$61,8,FALSE)</f>
        <v>m</v>
      </c>
      <c r="F120" s="140">
        <f>VLOOKUP($B120,'Red Vial'!$A$6:$H$61,7,FALSE)</f>
        <v>484.43332750004583</v>
      </c>
      <c r="G120" s="140">
        <f>'Red Vial'!G9+'Red Vial'!G10+'Red Vial'!G11+'Red Vial'!G12</f>
        <v>284.03184148114053</v>
      </c>
      <c r="H120" s="140">
        <f>'Red Vial'!G14</f>
        <v>138.52173500000006</v>
      </c>
      <c r="I120" s="140">
        <f>'Red Vial'!G16+'Red Vial'!G17</f>
        <v>61.879751018905253</v>
      </c>
      <c r="J120" s="243"/>
    </row>
    <row r="121" spans="1:10" ht="12.75" customHeight="1">
      <c r="A121" s="145">
        <v>117</v>
      </c>
      <c r="B121" s="141" t="s">
        <v>1712</v>
      </c>
      <c r="C121" s="142" t="str">
        <f>'Red Vial'!$B$4</f>
        <v>22 - Red Vial</v>
      </c>
      <c r="D121" s="143" t="str">
        <f>VLOOKUP($B121,'Red Vial'!$A$6:$H$61,2,FALSE)</f>
        <v>Pavimento articulado c/subbase</v>
      </c>
      <c r="E121" s="141" t="str">
        <f>VLOOKUP($B121,'Red Vial'!$A$6:$H$61,8,FALSE)</f>
        <v>m2</v>
      </c>
      <c r="F121" s="144">
        <f>VLOOKUP($B121,'Red Vial'!$A$6:$H$61,7,FALSE)</f>
        <v>507.61318934534097</v>
      </c>
      <c r="G121" s="144">
        <f>'Red Vial'!G23+'Red Vial'!G24+'Red Vial'!G25</f>
        <v>246.9204852038439</v>
      </c>
      <c r="H121" s="144">
        <f>'Red Vial'!G27</f>
        <v>101.37272425000002</v>
      </c>
      <c r="I121" s="144">
        <f>'Red Vial'!G29+'Red Vial'!G30+'Red Vial'!G31+'Red Vial'!G32+'Red Vial'!G33</f>
        <v>159.3199798914971</v>
      </c>
      <c r="J121" s="243"/>
    </row>
    <row r="122" spans="1:10" ht="12.75" customHeight="1">
      <c r="A122" s="145">
        <v>118</v>
      </c>
      <c r="B122" s="137" t="s">
        <v>1713</v>
      </c>
      <c r="C122" s="138" t="str">
        <f>'Red Vial'!$B$4</f>
        <v>22 - Red Vial</v>
      </c>
      <c r="D122" s="139" t="str">
        <f>VLOOKUP($B122,'Red Vial'!$A$6:$H$61,2,FALSE)</f>
        <v>Pavimento de hormigón e = 0.15</v>
      </c>
      <c r="E122" s="137" t="str">
        <f>VLOOKUP($B122,'Red Vial'!$A$6:$H$61,8,FALSE)</f>
        <v>m2</v>
      </c>
      <c r="F122" s="140">
        <f>VLOOKUP($B122,'Red Vial'!$A$6:$H$61,7,FALSE)</f>
        <v>614.51142148061672</v>
      </c>
      <c r="G122" s="140">
        <f>'Red Vial'!G39+'Red Vial'!G40+'Red Vial'!G41+'Red Vial'!G42+'Red Vial'!G43</f>
        <v>422.06359649265295</v>
      </c>
      <c r="H122" s="140">
        <f>'Red Vial'!G45</f>
        <v>83.113041000000024</v>
      </c>
      <c r="I122" s="140">
        <f>'Red Vial'!G47+'Red Vial'!G48+'Red Vial'!G49+'Red Vial'!G50+'Red Vial'!G51</f>
        <v>109.33478398796369</v>
      </c>
      <c r="J122" s="243"/>
    </row>
    <row r="123" spans="1:10" ht="12.75" customHeight="1">
      <c r="A123" s="145">
        <v>119</v>
      </c>
      <c r="B123" s="141" t="s">
        <v>1714</v>
      </c>
      <c r="C123" s="142" t="str">
        <f>'Red Vial'!$B$4</f>
        <v>22 - Red Vial</v>
      </c>
      <c r="D123" s="143" t="str">
        <f>VLOOKUP($B123,'Red Vial'!$A$6:$H$61,2,FALSE)</f>
        <v>Enripiado e = 10 cm</v>
      </c>
      <c r="E123" s="141" t="str">
        <f>VLOOKUP($B123,'Red Vial'!$A$6:$H$61,8,FALSE)</f>
        <v>m2</v>
      </c>
      <c r="F123" s="144">
        <f>VLOOKUP($B123,'Red Vial'!$A$6:$H$61,7,FALSE)</f>
        <v>137.37934470778879</v>
      </c>
      <c r="G123" s="144">
        <f>'Red Vial'!G56</f>
        <v>41.736675352829977</v>
      </c>
      <c r="H123" s="144">
        <f>'Red Vial'!G58</f>
        <v>66.333021737500019</v>
      </c>
      <c r="I123" s="144">
        <f>'Red Vial'!G60+'Red Vial'!G61</f>
        <v>29.309647617458808</v>
      </c>
      <c r="J123" s="243"/>
    </row>
    <row r="124" spans="1:10">
      <c r="A124" s="52"/>
      <c r="B124" s="52"/>
      <c r="C124" s="36"/>
      <c r="D124" s="53"/>
      <c r="E124" s="52"/>
      <c r="F124" s="56"/>
      <c r="G124" s="56"/>
      <c r="H124" s="56"/>
      <c r="I124" s="56"/>
    </row>
    <row r="125" spans="1:10">
      <c r="A125" s="52"/>
      <c r="B125" s="52"/>
      <c r="C125" s="36"/>
      <c r="D125" s="53"/>
      <c r="E125" s="52"/>
      <c r="F125" s="56"/>
      <c r="G125" s="56"/>
      <c r="H125" s="56"/>
      <c r="I125" s="56"/>
    </row>
    <row r="126" spans="1:10" s="55" customFormat="1" ht="15.75">
      <c r="A126" s="42"/>
      <c r="B126" s="52"/>
      <c r="C126" s="53"/>
      <c r="D126" s="53"/>
      <c r="E126" s="54"/>
      <c r="F126" s="53"/>
      <c r="G126" s="53"/>
      <c r="H126" s="53"/>
      <c r="I126" s="53"/>
    </row>
    <row r="127" spans="1:10" s="55" customFormat="1" ht="12.75">
      <c r="A127" s="254"/>
      <c r="B127" s="254"/>
      <c r="C127" s="253"/>
      <c r="D127" s="253"/>
      <c r="E127" s="256"/>
      <c r="F127" s="256"/>
      <c r="G127" s="53"/>
      <c r="H127" s="249"/>
      <c r="I127" s="249"/>
    </row>
    <row r="128" spans="1:10">
      <c r="A128" s="255"/>
      <c r="B128" s="255"/>
      <c r="C128" s="36"/>
      <c r="D128" s="53"/>
      <c r="E128" s="52"/>
      <c r="F128" s="53"/>
      <c r="G128" s="53"/>
      <c r="H128" s="53"/>
      <c r="I128" s="53"/>
    </row>
    <row r="129" spans="1:9">
      <c r="A129" s="52"/>
      <c r="B129" s="52"/>
      <c r="C129" s="36"/>
      <c r="D129" s="53"/>
      <c r="E129" s="52"/>
      <c r="F129" s="53"/>
      <c r="G129" s="53"/>
      <c r="H129" s="53"/>
      <c r="I129" s="53"/>
    </row>
    <row r="130" spans="1:9">
      <c r="A130" s="52"/>
      <c r="B130" s="52"/>
      <c r="C130" s="36"/>
      <c r="D130" s="53"/>
      <c r="E130" s="52"/>
      <c r="F130" s="53"/>
      <c r="G130" s="53"/>
      <c r="H130" s="53"/>
      <c r="I130" s="53"/>
    </row>
    <row r="131" spans="1:9">
      <c r="A131" s="52"/>
      <c r="B131" s="52"/>
      <c r="C131" s="36"/>
      <c r="D131" s="53"/>
      <c r="E131" s="52"/>
      <c r="F131" s="53"/>
      <c r="G131" s="53"/>
      <c r="H131" s="53"/>
      <c r="I131" s="53"/>
    </row>
    <row r="132" spans="1:9" ht="15.75">
      <c r="A132" s="42"/>
      <c r="B132" s="52"/>
      <c r="C132" s="52"/>
      <c r="D132" s="53"/>
      <c r="E132" s="52"/>
      <c r="F132" s="54"/>
      <c r="G132" s="54"/>
      <c r="H132" s="54"/>
      <c r="I132" s="54"/>
    </row>
    <row r="133" spans="1:9">
      <c r="A133" s="52"/>
      <c r="B133" s="52"/>
      <c r="C133" s="52"/>
      <c r="D133" s="53"/>
      <c r="E133" s="52"/>
      <c r="F133" s="54"/>
      <c r="G133" s="54"/>
      <c r="H133" s="54"/>
      <c r="I133" s="54"/>
    </row>
    <row r="134" spans="1:9">
      <c r="A134" s="52"/>
      <c r="B134" s="52"/>
      <c r="C134" s="52"/>
      <c r="D134" s="53"/>
      <c r="E134" s="52"/>
      <c r="F134" s="54"/>
      <c r="G134" s="54"/>
      <c r="H134" s="54"/>
      <c r="I134" s="54"/>
    </row>
    <row r="135" spans="1:9">
      <c r="A135" s="250"/>
      <c r="B135" s="250"/>
      <c r="C135" s="250"/>
      <c r="D135" s="251"/>
      <c r="E135" s="250"/>
      <c r="F135" s="252"/>
      <c r="G135" s="252"/>
      <c r="H135" s="252"/>
      <c r="I135" s="252"/>
    </row>
    <row r="136" spans="1:9">
      <c r="A136" s="52"/>
      <c r="B136" s="52"/>
      <c r="C136" s="52"/>
      <c r="D136" s="52"/>
      <c r="E136" s="52"/>
      <c r="F136" s="54"/>
      <c r="G136" s="54"/>
      <c r="H136" s="54"/>
      <c r="I136" s="54"/>
    </row>
    <row r="137" spans="1:9">
      <c r="A137" s="52"/>
      <c r="B137" s="52"/>
      <c r="C137" s="52"/>
      <c r="D137" s="52"/>
      <c r="E137" s="52"/>
      <c r="F137" s="54"/>
      <c r="G137" s="54"/>
      <c r="H137" s="54"/>
      <c r="I137" s="54"/>
    </row>
    <row r="138" spans="1:9">
      <c r="A138" s="52"/>
      <c r="B138" s="52"/>
      <c r="C138" s="52"/>
      <c r="D138" s="52"/>
      <c r="E138" s="52"/>
      <c r="F138" s="54"/>
      <c r="G138" s="54"/>
      <c r="H138" s="54"/>
      <c r="I138" s="54"/>
    </row>
    <row r="139" spans="1:9">
      <c r="A139" s="52"/>
      <c r="B139" s="52"/>
      <c r="C139" s="52"/>
      <c r="D139" s="52"/>
      <c r="E139" s="52"/>
      <c r="F139" s="54"/>
      <c r="G139" s="54"/>
      <c r="H139" s="54"/>
      <c r="I139" s="54"/>
    </row>
    <row r="140" spans="1:9">
      <c r="A140" s="52"/>
      <c r="B140" s="52"/>
      <c r="C140" s="52"/>
      <c r="D140" s="52"/>
      <c r="E140" s="52"/>
      <c r="F140" s="54"/>
      <c r="G140" s="54"/>
      <c r="H140" s="54"/>
      <c r="I140" s="54"/>
    </row>
    <row r="141" spans="1:9">
      <c r="A141" s="52"/>
      <c r="B141" s="52"/>
      <c r="C141" s="52"/>
      <c r="D141" s="52"/>
      <c r="E141" s="52"/>
      <c r="F141" s="54"/>
      <c r="G141" s="54"/>
      <c r="H141" s="54"/>
      <c r="I141" s="54"/>
    </row>
    <row r="142" spans="1:9">
      <c r="A142" s="52"/>
      <c r="B142" s="52"/>
      <c r="C142" s="52"/>
      <c r="D142" s="52"/>
      <c r="E142" s="52"/>
      <c r="F142" s="54"/>
      <c r="G142" s="54"/>
      <c r="H142" s="54"/>
      <c r="I142" s="54"/>
    </row>
    <row r="143" spans="1:9">
      <c r="A143" s="52"/>
      <c r="B143" s="52"/>
      <c r="C143" s="52"/>
      <c r="D143" s="52"/>
      <c r="E143" s="52"/>
      <c r="F143" s="54"/>
      <c r="G143" s="54"/>
      <c r="H143" s="54"/>
      <c r="I143" s="54"/>
    </row>
    <row r="144" spans="1:9">
      <c r="A144" s="52"/>
      <c r="B144" s="52"/>
      <c r="C144" s="52"/>
      <c r="D144" s="52"/>
      <c r="E144" s="52"/>
      <c r="F144" s="54"/>
      <c r="G144" s="54"/>
      <c r="H144" s="54"/>
      <c r="I144" s="54"/>
    </row>
    <row r="145" spans="1:9">
      <c r="A145" s="52"/>
      <c r="B145" s="52"/>
      <c r="C145" s="52"/>
      <c r="D145" s="52"/>
      <c r="E145" s="52"/>
      <c r="F145" s="54"/>
      <c r="G145" s="54"/>
      <c r="H145" s="54"/>
      <c r="I145" s="54"/>
    </row>
    <row r="146" spans="1:9">
      <c r="A146" s="52"/>
      <c r="B146" s="52"/>
      <c r="C146" s="52"/>
      <c r="D146" s="52"/>
      <c r="E146" s="52"/>
      <c r="F146" s="54"/>
      <c r="G146" s="54"/>
      <c r="H146" s="54"/>
      <c r="I146" s="54"/>
    </row>
    <row r="147" spans="1:9">
      <c r="A147" s="52"/>
      <c r="B147" s="52"/>
      <c r="C147" s="52"/>
      <c r="D147" s="52"/>
      <c r="E147" s="52"/>
      <c r="F147" s="54"/>
      <c r="G147" s="54"/>
      <c r="H147" s="54"/>
      <c r="I147" s="54"/>
    </row>
    <row r="148" spans="1:9">
      <c r="A148" s="52"/>
      <c r="B148" s="52"/>
      <c r="C148" s="52"/>
      <c r="D148" s="52"/>
      <c r="E148" s="52"/>
      <c r="F148" s="54"/>
      <c r="G148" s="54"/>
      <c r="H148" s="54"/>
      <c r="I148" s="54"/>
    </row>
    <row r="149" spans="1:9">
      <c r="A149" s="52"/>
      <c r="B149" s="52"/>
      <c r="C149" s="52"/>
      <c r="D149" s="52"/>
      <c r="E149" s="52"/>
      <c r="F149" s="54"/>
      <c r="G149" s="54"/>
      <c r="H149" s="54"/>
      <c r="I149" s="54"/>
    </row>
    <row r="150" spans="1:9">
      <c r="A150" s="52"/>
      <c r="B150" s="52"/>
      <c r="C150" s="52"/>
      <c r="D150" s="52"/>
      <c r="E150" s="52"/>
      <c r="F150" s="54"/>
      <c r="G150" s="54"/>
      <c r="H150" s="54"/>
      <c r="I150" s="54"/>
    </row>
    <row r="151" spans="1:9">
      <c r="A151" s="52"/>
      <c r="B151" s="52"/>
      <c r="C151" s="52"/>
      <c r="D151" s="52"/>
      <c r="E151" s="52"/>
      <c r="F151" s="54"/>
      <c r="G151" s="54"/>
      <c r="H151" s="54"/>
      <c r="I151" s="54"/>
    </row>
    <row r="152" spans="1:9">
      <c r="A152" s="52"/>
      <c r="B152" s="52"/>
      <c r="C152" s="52"/>
      <c r="D152" s="52"/>
      <c r="E152" s="52"/>
      <c r="F152" s="54"/>
      <c r="G152" s="54"/>
      <c r="H152" s="54"/>
      <c r="I152" s="54"/>
    </row>
    <row r="153" spans="1:9">
      <c r="A153" s="52"/>
      <c r="B153" s="52"/>
      <c r="C153" s="52"/>
      <c r="D153" s="52"/>
      <c r="E153" s="52"/>
      <c r="F153" s="54"/>
      <c r="G153" s="54"/>
      <c r="H153" s="54"/>
      <c r="I153" s="54"/>
    </row>
    <row r="154" spans="1:9">
      <c r="A154" s="52"/>
      <c r="B154" s="52"/>
      <c r="C154" s="52"/>
      <c r="D154" s="52"/>
      <c r="E154" s="52"/>
      <c r="F154" s="54"/>
      <c r="G154" s="54"/>
      <c r="H154" s="54"/>
      <c r="I154" s="54"/>
    </row>
    <row r="155" spans="1:9">
      <c r="A155" s="52"/>
      <c r="B155" s="52"/>
      <c r="C155" s="52"/>
      <c r="D155" s="52"/>
      <c r="E155" s="52"/>
      <c r="F155" s="54"/>
      <c r="G155" s="54"/>
      <c r="H155" s="54"/>
      <c r="I155" s="54"/>
    </row>
    <row r="156" spans="1:9">
      <c r="A156" s="52"/>
      <c r="B156" s="52"/>
      <c r="C156" s="52"/>
      <c r="D156" s="52"/>
      <c r="E156" s="52"/>
      <c r="F156" s="54"/>
      <c r="G156" s="54"/>
      <c r="H156" s="54"/>
      <c r="I156" s="54"/>
    </row>
    <row r="157" spans="1:9">
      <c r="A157" s="52"/>
      <c r="B157" s="52"/>
      <c r="C157" s="52"/>
      <c r="D157" s="53"/>
      <c r="E157" s="52"/>
      <c r="F157" s="54"/>
      <c r="G157" s="54"/>
      <c r="H157" s="54"/>
      <c r="I157" s="54"/>
    </row>
  </sheetData>
  <mergeCells count="2">
    <mergeCell ref="A2:F2"/>
    <mergeCell ref="A3:F3"/>
  </mergeCells>
  <pageMargins left="0.78740157480314965" right="0" top="0.74803149606299213" bottom="0.55118110236220474" header="0.31496062992125984" footer="0.31496062992125984"/>
  <pageSetup paperSize="9" scale="65" fitToHeight="4" orientation="portrait" verticalDpi="300" r:id="rId1"/>
  <headerFooter>
    <oddFooter>&amp;LPRECIOS TESTIGOS&amp;CMARZO 2017&amp;R&amp;D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9"/>
  </sheetPr>
  <dimension ref="A1:AA47"/>
  <sheetViews>
    <sheetView topLeftCell="B1" workbookViewId="0">
      <selection activeCell="O1" sqref="O1"/>
    </sheetView>
  </sheetViews>
  <sheetFormatPr baseColWidth="10" defaultRowHeight="12.75"/>
  <cols>
    <col min="1" max="1" width="8.28515625" style="27" hidden="1" customWidth="1"/>
    <col min="2" max="2" width="10" style="36" customWidth="1"/>
    <col min="3" max="5" width="10" style="7" customWidth="1"/>
    <col min="6" max="6" width="1.42578125" style="7" customWidth="1"/>
    <col min="7" max="7" width="10" style="7" customWidth="1"/>
    <col min="8" max="9" width="10" style="9" customWidth="1"/>
    <col min="10" max="10" width="1.42578125" style="9" customWidth="1"/>
    <col min="11" max="11" width="5" style="9" bestFit="1" customWidth="1"/>
    <col min="12" max="12" width="13.5703125" style="10" customWidth="1"/>
    <col min="13" max="13" width="2.140625" style="8" customWidth="1"/>
    <col min="14" max="14" width="6.7109375" style="7" customWidth="1"/>
    <col min="15" max="19" width="11.42578125" style="7" customWidth="1"/>
    <col min="20" max="20" width="11.42578125" style="96" customWidth="1"/>
    <col min="21" max="27" width="11.42578125" style="100" customWidth="1"/>
    <col min="28" max="16384" width="11.42578125" style="7"/>
  </cols>
  <sheetData>
    <row r="1" spans="1:27" ht="72" customHeight="1"/>
    <row r="2" spans="1:27" s="1" customFormat="1" ht="33.75" customHeight="1">
      <c r="A2" s="26"/>
      <c r="B2" s="327" t="str">
        <f>'PT ORGANISMOS'!A2</f>
        <v>Precios de MAYO 2017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67"/>
      <c r="O2" s="83"/>
      <c r="T2" s="94"/>
      <c r="U2" s="97"/>
      <c r="V2" s="97"/>
      <c r="W2" s="97"/>
      <c r="X2" s="97"/>
      <c r="Y2" s="97"/>
      <c r="Z2" s="101"/>
      <c r="AA2" s="97"/>
    </row>
    <row r="3" spans="1:27" s="1" customFormat="1" ht="30" customHeight="1">
      <c r="A3" s="26"/>
      <c r="B3" s="326" t="s">
        <v>1465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67"/>
      <c r="O3" s="83"/>
      <c r="T3" s="94"/>
      <c r="U3" s="97"/>
      <c r="V3" s="97"/>
      <c r="W3" s="97"/>
      <c r="X3" s="97"/>
      <c r="Y3" s="97"/>
      <c r="Z3" s="101"/>
      <c r="AA3" s="97"/>
    </row>
    <row r="4" spans="1:27" s="1" customFormat="1" ht="26.25" customHeight="1">
      <c r="A4" s="26"/>
      <c r="B4" s="328" t="s">
        <v>1731</v>
      </c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67"/>
      <c r="O4" s="83"/>
      <c r="T4" s="94"/>
      <c r="U4" s="97"/>
      <c r="V4" s="97"/>
      <c r="W4" s="97"/>
      <c r="X4" s="97"/>
      <c r="Y4" s="97"/>
      <c r="Z4" s="101"/>
      <c r="AA4" s="97"/>
    </row>
    <row r="5" spans="1:27" s="2" customFormat="1" ht="15">
      <c r="A5" s="27"/>
      <c r="B5" s="33"/>
      <c r="H5" s="4"/>
      <c r="I5" s="4"/>
      <c r="J5" s="4"/>
      <c r="K5" s="4"/>
      <c r="L5" s="5"/>
      <c r="M5" s="3"/>
      <c r="O5" s="84" t="s">
        <v>1719</v>
      </c>
      <c r="P5" s="82" t="s">
        <v>1720</v>
      </c>
      <c r="Q5" s="81" t="s">
        <v>1721</v>
      </c>
      <c r="R5" s="81" t="s">
        <v>1722</v>
      </c>
      <c r="S5" s="81" t="s">
        <v>1728</v>
      </c>
      <c r="T5" s="95" t="s">
        <v>1728</v>
      </c>
      <c r="U5" s="98" t="s">
        <v>251</v>
      </c>
      <c r="V5" s="98" t="s">
        <v>1723</v>
      </c>
      <c r="W5" s="98" t="s">
        <v>1724</v>
      </c>
      <c r="X5" s="98" t="s">
        <v>1725</v>
      </c>
      <c r="Y5" s="98" t="s">
        <v>162</v>
      </c>
      <c r="Z5" s="102" t="s">
        <v>1726</v>
      </c>
      <c r="AA5" s="98" t="s">
        <v>1730</v>
      </c>
    </row>
    <row r="6" spans="1:27" s="2" customFormat="1" ht="15">
      <c r="A6" s="28"/>
      <c r="B6" s="34" t="s">
        <v>1466</v>
      </c>
      <c r="C6" s="18"/>
      <c r="D6" s="18"/>
      <c r="E6" s="18"/>
      <c r="F6" s="18"/>
      <c r="G6" s="18"/>
      <c r="H6" s="19"/>
      <c r="I6" s="19"/>
      <c r="J6" s="19"/>
      <c r="K6" s="19" t="s">
        <v>1471</v>
      </c>
      <c r="L6" s="20" t="s">
        <v>1468</v>
      </c>
      <c r="M6" s="18"/>
      <c r="O6" s="85">
        <v>10</v>
      </c>
      <c r="P6" s="93">
        <f t="shared" ref="P6:P47" si="0">+O6/25</f>
        <v>0.4</v>
      </c>
      <c r="Q6" s="88">
        <v>2.5</v>
      </c>
      <c r="R6" s="93">
        <f t="shared" ref="R6:R47" si="1">+P6+Q6</f>
        <v>2.9</v>
      </c>
      <c r="S6" s="89">
        <f>($L$12+$L$10)*0.9*R6/10000</f>
        <v>474.53534785354668</v>
      </c>
      <c r="T6" s="89">
        <f>($L$10+$L$13)*0.07*R6/4000</f>
        <v>91.821213816421974</v>
      </c>
      <c r="U6" s="99">
        <f>$L$8*R6</f>
        <v>466.84206380000006</v>
      </c>
      <c r="V6" s="99">
        <f>$L$19/120/8*R6</f>
        <v>73.325892152653722</v>
      </c>
      <c r="W6" s="103">
        <f>P6*S6/2/R6</f>
        <v>32.726575714037708</v>
      </c>
      <c r="X6" s="99">
        <f>$L$15*2*6/40000*O6</f>
        <v>39.875014303684743</v>
      </c>
      <c r="Y6" s="99">
        <f>0.12*145*$L$14*1.3*P6</f>
        <v>136.10281255819731</v>
      </c>
      <c r="Z6" s="103">
        <f t="shared" ref="Z6:Z47" si="2">+S6+T6+U6+V6+W6+X6+Y6</f>
        <v>1315.228920198542</v>
      </c>
      <c r="AA6" s="104">
        <f>Z6/10/O6</f>
        <v>13.15228920198542</v>
      </c>
    </row>
    <row r="7" spans="1:27" s="2" customFormat="1" ht="13.5" customHeight="1">
      <c r="A7" s="27"/>
      <c r="B7" s="35" t="s">
        <v>1460</v>
      </c>
      <c r="C7" s="7"/>
      <c r="D7" s="7"/>
      <c r="E7" s="7"/>
      <c r="F7" s="7"/>
      <c r="G7" s="7"/>
      <c r="H7" s="12"/>
      <c r="I7" s="12"/>
      <c r="J7" s="12"/>
      <c r="K7" s="8"/>
      <c r="L7" s="21"/>
      <c r="M7" s="8"/>
      <c r="O7" s="85">
        <v>15</v>
      </c>
      <c r="P7" s="93">
        <f t="shared" si="0"/>
        <v>0.6</v>
      </c>
      <c r="Q7" s="88">
        <v>2.5</v>
      </c>
      <c r="R7" s="93">
        <f t="shared" si="1"/>
        <v>3.1</v>
      </c>
      <c r="S7" s="89">
        <f t="shared" ref="S7:S14" si="3">($L$12+$L$10)*0.9*R7/10000</f>
        <v>507.26192356758446</v>
      </c>
      <c r="T7" s="89">
        <f t="shared" ref="T7:T14" si="4">($L$10+$L$13)*0.07*R7/4000</f>
        <v>98.153711321002817</v>
      </c>
      <c r="U7" s="99">
        <f t="shared" ref="U7:U47" si="5">$L$8*R7</f>
        <v>499.03806820000005</v>
      </c>
      <c r="V7" s="99">
        <f t="shared" ref="V7:V14" si="6">$L$19/120/8*R7</f>
        <v>78.382850232147092</v>
      </c>
      <c r="W7" s="103">
        <f t="shared" ref="W7:W47" si="7">P7*S7/2/R7</f>
        <v>49.089863571056561</v>
      </c>
      <c r="X7" s="99">
        <f t="shared" ref="X7:X14" si="8">$L$15*2*6/40000*O7</f>
        <v>59.812521455527119</v>
      </c>
      <c r="Y7" s="99">
        <f t="shared" ref="Y7:Y14" si="9">0.12*145*$L$14*1.3*P7</f>
        <v>204.15421883729599</v>
      </c>
      <c r="Z7" s="103">
        <f t="shared" si="2"/>
        <v>1495.8931571846142</v>
      </c>
      <c r="AA7" s="104">
        <f t="shared" ref="AA7:AA14" si="10">+Z7/10/O7</f>
        <v>9.9726210478974284</v>
      </c>
    </row>
    <row r="8" spans="1:27" s="2" customFormat="1" ht="13.5" customHeight="1">
      <c r="A8" s="27">
        <v>204</v>
      </c>
      <c r="B8" s="39" t="str">
        <f>VLOOKUP($A8,'PT ORGANISMOS'!$B$5:$H$1024,4,FALSE)</f>
        <v>mo.008</v>
      </c>
      <c r="C8" s="7" t="str">
        <f>VLOOKUP($A8,'PT ORGANISMOS'!$B$5:$H$1024,3,FALSE)</f>
        <v>Chofer</v>
      </c>
      <c r="D8" s="7"/>
      <c r="E8" s="7"/>
      <c r="F8" s="7"/>
      <c r="G8" s="7"/>
      <c r="H8" s="12"/>
      <c r="I8" s="12"/>
      <c r="J8" s="12"/>
      <c r="K8" s="8" t="str">
        <f>VLOOKUP($A8,'PT ORGANISMOS'!$B$5:$H$1024,7,FALSE)</f>
        <v>h</v>
      </c>
      <c r="L8" s="22">
        <f>VLOOKUP($B8,IN_05_17!$B:$E,4,)</f>
        <v>160.98002200000002</v>
      </c>
      <c r="M8" s="8"/>
      <c r="O8" s="85">
        <v>20</v>
      </c>
      <c r="P8" s="93">
        <f t="shared" si="0"/>
        <v>0.8</v>
      </c>
      <c r="Q8" s="88">
        <v>2.5</v>
      </c>
      <c r="R8" s="93">
        <f t="shared" si="1"/>
        <v>3.3</v>
      </c>
      <c r="S8" s="89">
        <f t="shared" si="3"/>
        <v>539.98849928162213</v>
      </c>
      <c r="T8" s="89">
        <f t="shared" si="4"/>
        <v>104.48620882558363</v>
      </c>
      <c r="U8" s="99">
        <f t="shared" si="5"/>
        <v>531.23407259999999</v>
      </c>
      <c r="V8" s="99">
        <f t="shared" si="6"/>
        <v>83.439808311640448</v>
      </c>
      <c r="W8" s="103">
        <f t="shared" si="7"/>
        <v>65.453151428075415</v>
      </c>
      <c r="X8" s="99">
        <f t="shared" si="8"/>
        <v>79.750028607369487</v>
      </c>
      <c r="Y8" s="99">
        <f t="shared" si="9"/>
        <v>272.20562511639463</v>
      </c>
      <c r="Z8" s="103">
        <f t="shared" si="2"/>
        <v>1676.5573941706859</v>
      </c>
      <c r="AA8" s="104">
        <f t="shared" si="10"/>
        <v>8.3827869708534291</v>
      </c>
    </row>
    <row r="9" spans="1:27" s="2" customFormat="1" ht="13.5" customHeight="1">
      <c r="A9" s="27"/>
      <c r="B9" s="35" t="s">
        <v>1461</v>
      </c>
      <c r="C9" s="7"/>
      <c r="D9" s="7"/>
      <c r="E9" s="7"/>
      <c r="F9" s="7"/>
      <c r="G9" s="7"/>
      <c r="H9" s="12"/>
      <c r="I9" s="12"/>
      <c r="J9" s="12"/>
      <c r="K9" s="8"/>
      <c r="L9" s="22"/>
      <c r="M9" s="8"/>
      <c r="O9" s="85">
        <v>25</v>
      </c>
      <c r="P9" s="93">
        <f t="shared" si="0"/>
        <v>1</v>
      </c>
      <c r="Q9" s="88">
        <v>2.5</v>
      </c>
      <c r="R9" s="93">
        <f t="shared" si="1"/>
        <v>3.5</v>
      </c>
      <c r="S9" s="89">
        <f t="shared" si="3"/>
        <v>572.71507499565973</v>
      </c>
      <c r="T9" s="89">
        <f t="shared" si="4"/>
        <v>110.81870633016446</v>
      </c>
      <c r="U9" s="99">
        <f t="shared" si="5"/>
        <v>563.4300770000001</v>
      </c>
      <c r="V9" s="99">
        <f t="shared" si="6"/>
        <v>88.496766391133818</v>
      </c>
      <c r="W9" s="103">
        <f t="shared" si="7"/>
        <v>81.816439285094248</v>
      </c>
      <c r="X9" s="99">
        <f t="shared" si="8"/>
        <v>99.687535759211869</v>
      </c>
      <c r="Y9" s="99">
        <f t="shared" si="9"/>
        <v>340.2570313954933</v>
      </c>
      <c r="Z9" s="103">
        <f t="shared" si="2"/>
        <v>1857.2216311567577</v>
      </c>
      <c r="AA9" s="104">
        <f t="shared" si="10"/>
        <v>7.4288865246270301</v>
      </c>
    </row>
    <row r="10" spans="1:27" s="2" customFormat="1" ht="13.5" customHeight="1">
      <c r="A10" s="27">
        <v>143</v>
      </c>
      <c r="B10" s="39" t="str">
        <f>VLOOKUP($A10,'PT ORGANISMOS'!$B$5:$H$1024,4,FALSE)</f>
        <v>eq.106</v>
      </c>
      <c r="C10" s="7" t="str">
        <f>VLOOKUP($A10,'PT ORGANISMOS'!$B$5:$H$1024,3,FALSE)</f>
        <v>Camión M. Benz 1318-42</v>
      </c>
      <c r="D10" s="7"/>
      <c r="E10" s="7"/>
      <c r="F10" s="7"/>
      <c r="G10" s="7"/>
      <c r="H10" s="32"/>
      <c r="I10" s="32"/>
      <c r="J10" s="32"/>
      <c r="K10" s="8" t="str">
        <f>VLOOKUP($A10,'PT ORGANISMOS'!$B$5:$H$1024,7,FALSE)</f>
        <v>u</v>
      </c>
      <c r="L10" s="22">
        <f>VLOOKUP($B10,IN_05_17!$B:$E,4,)</f>
        <v>1571342.3777773534</v>
      </c>
      <c r="M10" s="8"/>
      <c r="O10" s="85">
        <v>30</v>
      </c>
      <c r="P10" s="93">
        <f t="shared" si="0"/>
        <v>1.2</v>
      </c>
      <c r="Q10" s="88">
        <v>2.5</v>
      </c>
      <c r="R10" s="93">
        <f t="shared" si="1"/>
        <v>3.7</v>
      </c>
      <c r="S10" s="89">
        <f t="shared" si="3"/>
        <v>605.44165070969746</v>
      </c>
      <c r="T10" s="89">
        <f t="shared" si="4"/>
        <v>117.15120383474529</v>
      </c>
      <c r="U10" s="99">
        <f t="shared" si="5"/>
        <v>595.62608140000009</v>
      </c>
      <c r="V10" s="99">
        <f t="shared" si="6"/>
        <v>93.553724470627174</v>
      </c>
      <c r="W10" s="103">
        <f t="shared" si="7"/>
        <v>98.17972714211308</v>
      </c>
      <c r="X10" s="99">
        <f t="shared" si="8"/>
        <v>119.62504291105424</v>
      </c>
      <c r="Y10" s="99">
        <f t="shared" si="9"/>
        <v>408.30843767459197</v>
      </c>
      <c r="Z10" s="103">
        <f t="shared" si="2"/>
        <v>2037.8858681428292</v>
      </c>
      <c r="AA10" s="104">
        <f t="shared" si="10"/>
        <v>6.7929528938094306</v>
      </c>
    </row>
    <row r="11" spans="1:27" s="2" customFormat="1" ht="13.5" customHeight="1">
      <c r="A11" s="27">
        <v>144</v>
      </c>
      <c r="B11" s="39" t="str">
        <f>VLOOKUP($A11,'PT ORGANISMOS'!$B$5:$H$1024,4,FALSE)</f>
        <v>eq.107</v>
      </c>
      <c r="C11" s="7" t="str">
        <f>VLOOKUP($A11,'PT ORGANISMOS'!$B$5:$H$1024,3,FALSE)</f>
        <v>Camión M. Benz 1624-45</v>
      </c>
      <c r="D11" s="7"/>
      <c r="E11" s="7"/>
      <c r="F11" s="7"/>
      <c r="G11" s="7"/>
      <c r="H11" s="32"/>
      <c r="I11" s="32"/>
      <c r="J11" s="32"/>
      <c r="K11" s="8" t="str">
        <f>VLOOKUP($A11,'PT ORGANISMOS'!$B$5:$H$1024,7,FALSE)</f>
        <v>u</v>
      </c>
      <c r="L11" s="22">
        <f>VLOOKUP($B11,IN_05_17!$B:$E,4,)</f>
        <v>1709905.9903041311</v>
      </c>
      <c r="M11" s="8"/>
      <c r="O11" s="85">
        <v>35</v>
      </c>
      <c r="P11" s="93">
        <f t="shared" si="0"/>
        <v>1.4</v>
      </c>
      <c r="Q11" s="88">
        <v>2.5</v>
      </c>
      <c r="R11" s="93">
        <f t="shared" si="1"/>
        <v>3.9</v>
      </c>
      <c r="S11" s="89">
        <f t="shared" si="3"/>
        <v>638.16822642373518</v>
      </c>
      <c r="T11" s="89">
        <f t="shared" si="4"/>
        <v>123.48370133932612</v>
      </c>
      <c r="U11" s="99">
        <f t="shared" si="5"/>
        <v>627.82208580000008</v>
      </c>
      <c r="V11" s="99">
        <f t="shared" si="6"/>
        <v>98.610682550120529</v>
      </c>
      <c r="W11" s="103">
        <f t="shared" si="7"/>
        <v>114.54301499913194</v>
      </c>
      <c r="X11" s="99">
        <f t="shared" si="8"/>
        <v>139.56255006289661</v>
      </c>
      <c r="Y11" s="99">
        <f t="shared" si="9"/>
        <v>476.35984395369059</v>
      </c>
      <c r="Z11" s="103">
        <f t="shared" si="2"/>
        <v>2218.5501051289011</v>
      </c>
      <c r="AA11" s="104">
        <f t="shared" si="10"/>
        <v>6.3387145860825749</v>
      </c>
    </row>
    <row r="12" spans="1:27" s="2" customFormat="1" ht="13.5" customHeight="1">
      <c r="A12" s="27">
        <v>148</v>
      </c>
      <c r="B12" s="39" t="str">
        <f>VLOOKUP($A12,'PT ORGANISMOS'!$B$5:$H$1024,4,FALSE)</f>
        <v>eq.111</v>
      </c>
      <c r="C12" s="7" t="str">
        <f>VLOOKUP($A12,'PT ORGANISMOS'!$B$5:$H$1024,3,FALSE)</f>
        <v>Caja volcadora vuelco bilateral p/camion 1218-42</v>
      </c>
      <c r="D12" s="7"/>
      <c r="E12" s="7"/>
      <c r="F12" s="7"/>
      <c r="G12" s="7"/>
      <c r="H12" s="32"/>
      <c r="I12" s="32"/>
      <c r="J12" s="32"/>
      <c r="K12" s="8" t="str">
        <f>VLOOKUP($A12,'PT ORGANISMOS'!$B$5:$H$1024,7,FALSE)</f>
        <v>u</v>
      </c>
      <c r="L12" s="22">
        <f>VLOOKUP($B12,IN_05_17!$B:$E,4,)</f>
        <v>246800.71744696327</v>
      </c>
      <c r="M12" s="8"/>
      <c r="O12" s="85">
        <v>40</v>
      </c>
      <c r="P12" s="93">
        <f t="shared" si="0"/>
        <v>1.6</v>
      </c>
      <c r="Q12" s="88">
        <v>2.5</v>
      </c>
      <c r="R12" s="93">
        <f t="shared" si="1"/>
        <v>4.0999999999999996</v>
      </c>
      <c r="S12" s="89">
        <f t="shared" si="3"/>
        <v>670.89480213777279</v>
      </c>
      <c r="T12" s="89">
        <f t="shared" si="4"/>
        <v>129.81619884390693</v>
      </c>
      <c r="U12" s="99">
        <f t="shared" si="5"/>
        <v>660.01809020000007</v>
      </c>
      <c r="V12" s="99">
        <f t="shared" si="6"/>
        <v>103.66764062961389</v>
      </c>
      <c r="W12" s="103">
        <f t="shared" si="7"/>
        <v>130.9063028561508</v>
      </c>
      <c r="X12" s="99">
        <f t="shared" si="8"/>
        <v>159.50005721473897</v>
      </c>
      <c r="Y12" s="99">
        <f t="shared" si="9"/>
        <v>544.41125023278926</v>
      </c>
      <c r="Z12" s="103">
        <f t="shared" si="2"/>
        <v>2399.2143421149731</v>
      </c>
      <c r="AA12" s="104">
        <f t="shared" si="10"/>
        <v>5.9980358552874327</v>
      </c>
    </row>
    <row r="13" spans="1:27" s="2" customFormat="1" ht="13.5" customHeight="1">
      <c r="A13" s="27">
        <v>149</v>
      </c>
      <c r="B13" s="39" t="str">
        <f>VLOOKUP($A13,'PT ORGANISMOS'!$B$5:$H$1024,4,FALSE)</f>
        <v>eq.112</v>
      </c>
      <c r="C13" s="7" t="str">
        <f>VLOOKUP($A13,'PT ORGANISMOS'!$B$5:$H$1024,3,FALSE)</f>
        <v>Caja volcadora vuelco bilateral p/camion 1620-45</v>
      </c>
      <c r="D13" s="7"/>
      <c r="E13" s="7"/>
      <c r="F13" s="7"/>
      <c r="G13" s="7"/>
      <c r="H13" s="32"/>
      <c r="I13" s="32"/>
      <c r="J13" s="32"/>
      <c r="K13" s="8" t="str">
        <f>VLOOKUP($A13,'PT ORGANISMOS'!$B$5:$H$1024,7,FALSE)</f>
        <v>u</v>
      </c>
      <c r="L13" s="22">
        <f>VLOOKUP($B13,IN_05_17!$B:$E,4,)</f>
        <v>237942.6235314541</v>
      </c>
      <c r="M13" s="8"/>
      <c r="O13" s="85">
        <v>45</v>
      </c>
      <c r="P13" s="93">
        <f t="shared" si="0"/>
        <v>1.8</v>
      </c>
      <c r="Q13" s="88">
        <v>2.5</v>
      </c>
      <c r="R13" s="93">
        <f t="shared" si="1"/>
        <v>4.3</v>
      </c>
      <c r="S13" s="89">
        <f t="shared" si="3"/>
        <v>703.62137785181062</v>
      </c>
      <c r="T13" s="89">
        <f t="shared" si="4"/>
        <v>136.14869634848776</v>
      </c>
      <c r="U13" s="99">
        <f t="shared" si="5"/>
        <v>692.21409460000007</v>
      </c>
      <c r="V13" s="99">
        <f t="shared" si="6"/>
        <v>108.72459870910725</v>
      </c>
      <c r="W13" s="103">
        <f t="shared" si="7"/>
        <v>147.26959071316966</v>
      </c>
      <c r="X13" s="99">
        <f t="shared" si="8"/>
        <v>179.43756436658137</v>
      </c>
      <c r="Y13" s="99">
        <f t="shared" si="9"/>
        <v>612.46265651188799</v>
      </c>
      <c r="Z13" s="103">
        <f t="shared" si="2"/>
        <v>2579.878579101045</v>
      </c>
      <c r="AA13" s="104">
        <f t="shared" si="10"/>
        <v>5.7330635091134328</v>
      </c>
    </row>
    <row r="14" spans="1:27" s="2" customFormat="1" ht="13.5" customHeight="1">
      <c r="A14" s="27">
        <v>69</v>
      </c>
      <c r="B14" s="39" t="str">
        <f>VLOOKUP($A14,'PT ORGANISMOS'!$B$5:$H$1024,4,FALSE)</f>
        <v>eq.006</v>
      </c>
      <c r="C14" s="7" t="str">
        <f>VLOOKUP($A14,'PT ORGANISMOS'!$B$5:$H$1024,3,FALSE)</f>
        <v>Gasoil</v>
      </c>
      <c r="D14" s="7"/>
      <c r="E14" s="7"/>
      <c r="F14" s="7"/>
      <c r="G14" s="7"/>
      <c r="H14" s="12"/>
      <c r="I14" s="12"/>
      <c r="J14" s="12"/>
      <c r="K14" s="8" t="str">
        <f>VLOOKUP($A14,'PT ORGANISMOS'!$B$5:$H$1024,7,FALSE)</f>
        <v>l</v>
      </c>
      <c r="L14" s="22">
        <f>VLOOKUP($B14,IN_05_17!$B:$E,4,)</f>
        <v>15.042309080260535</v>
      </c>
      <c r="M14" s="8"/>
      <c r="O14" s="85">
        <v>50</v>
      </c>
      <c r="P14" s="93">
        <f t="shared" si="0"/>
        <v>2</v>
      </c>
      <c r="Q14" s="88">
        <v>2.5</v>
      </c>
      <c r="R14" s="93">
        <f t="shared" si="1"/>
        <v>4.5</v>
      </c>
      <c r="S14" s="89">
        <f t="shared" si="3"/>
        <v>736.34795356584834</v>
      </c>
      <c r="T14" s="89">
        <f t="shared" si="4"/>
        <v>142.48119385306859</v>
      </c>
      <c r="U14" s="99">
        <f t="shared" si="5"/>
        <v>724.41009900000006</v>
      </c>
      <c r="V14" s="99">
        <f t="shared" si="6"/>
        <v>113.78155678860061</v>
      </c>
      <c r="W14" s="103">
        <f t="shared" si="7"/>
        <v>163.63287857018852</v>
      </c>
      <c r="X14" s="99">
        <f t="shared" si="8"/>
        <v>199.37507151842374</v>
      </c>
      <c r="Y14" s="99">
        <f t="shared" si="9"/>
        <v>680.5140627909866</v>
      </c>
      <c r="Z14" s="103">
        <f t="shared" si="2"/>
        <v>2760.542816087117</v>
      </c>
      <c r="AA14" s="104">
        <f t="shared" si="10"/>
        <v>5.5210856321742332</v>
      </c>
    </row>
    <row r="15" spans="1:27" s="2" customFormat="1" ht="13.5" customHeight="1">
      <c r="A15" s="27">
        <v>145</v>
      </c>
      <c r="B15" s="39" t="str">
        <f>VLOOKUP($A15,'PT ORGANISMOS'!$B$5:$H$1024,4,FALSE)</f>
        <v>eq.108</v>
      </c>
      <c r="C15" s="7" t="str">
        <f>VLOOKUP($A15,'PT ORGANISMOS'!$B$5:$H$1024,3,FALSE)</f>
        <v>Cubierta 900x20 c/tacos</v>
      </c>
      <c r="D15" s="7"/>
      <c r="E15" s="7"/>
      <c r="F15" s="7"/>
      <c r="G15" s="7"/>
      <c r="H15" s="32"/>
      <c r="I15" s="32"/>
      <c r="J15" s="32"/>
      <c r="K15" s="8" t="str">
        <f>VLOOKUP($A15,'PT ORGANISMOS'!$B$5:$H$1024,7,FALSE)</f>
        <v>u</v>
      </c>
      <c r="L15" s="22">
        <f>VLOOKUP($B15,IN_05_17!$B:$E,4,)</f>
        <v>13291.67143456158</v>
      </c>
      <c r="M15" s="8"/>
      <c r="O15" s="86">
        <v>60</v>
      </c>
      <c r="P15" s="93">
        <f t="shared" si="0"/>
        <v>2.4</v>
      </c>
      <c r="Q15" s="90">
        <v>6</v>
      </c>
      <c r="R15" s="93">
        <f t="shared" si="1"/>
        <v>8.4</v>
      </c>
      <c r="S15" s="91">
        <f>($L$11+$L$13)*0.9*R15/10000</f>
        <v>1472.5735520597025</v>
      </c>
      <c r="T15" s="91">
        <f>($L$11+$L$13)*0.07*R15/4000</f>
        <v>286.33374623383105</v>
      </c>
      <c r="U15" s="99">
        <f t="shared" si="5"/>
        <v>1352.2321848000001</v>
      </c>
      <c r="V15" s="105">
        <f>$L$20/120/8*R15</f>
        <v>239.30801964562505</v>
      </c>
      <c r="W15" s="103">
        <f t="shared" si="7"/>
        <v>210.36765029424322</v>
      </c>
      <c r="X15" s="105">
        <f>2*($L$16*6+$L$17*12)/40000*O15</f>
        <v>782.70309268327776</v>
      </c>
      <c r="Y15" s="105">
        <f>0.12*176*$L$14*1.3*P15</f>
        <v>991.20393145831963</v>
      </c>
      <c r="Z15" s="103">
        <f t="shared" si="2"/>
        <v>5334.7221771749992</v>
      </c>
      <c r="AA15" s="106">
        <f t="shared" ref="AA15:AA47" si="11">+Z15/24/O15</f>
        <v>3.7046681785937494</v>
      </c>
    </row>
    <row r="16" spans="1:27" s="2" customFormat="1" ht="13.5" customHeight="1">
      <c r="A16" s="27">
        <v>146</v>
      </c>
      <c r="B16" s="39" t="str">
        <f>VLOOKUP($A16,'PT ORGANISMOS'!$B$5:$H$1024,4,FALSE)</f>
        <v>eq.109</v>
      </c>
      <c r="C16" s="7" t="str">
        <f>VLOOKUP($A16,'PT ORGANISMOS'!$B$5:$H$1024,3,FALSE)</f>
        <v>Cubierta 1000x20 c/tacos</v>
      </c>
      <c r="D16" s="7"/>
      <c r="E16" s="7"/>
      <c r="F16" s="7"/>
      <c r="G16" s="7"/>
      <c r="H16" s="12"/>
      <c r="I16" s="12"/>
      <c r="J16" s="12"/>
      <c r="K16" s="8" t="str">
        <f>VLOOKUP($A16,'PT ORGANISMOS'!$B$5:$H$1024,7,FALSE)</f>
        <v>u</v>
      </c>
      <c r="L16" s="22">
        <f>VLOOKUP($B16,IN_05_17!$B:$E,4,)</f>
        <v>14321.898248692771</v>
      </c>
      <c r="M16" s="8"/>
      <c r="O16" s="86">
        <v>70</v>
      </c>
      <c r="P16" s="93">
        <f t="shared" si="0"/>
        <v>2.8</v>
      </c>
      <c r="Q16" s="90">
        <v>6</v>
      </c>
      <c r="R16" s="93">
        <f t="shared" si="1"/>
        <v>8.8000000000000007</v>
      </c>
      <c r="S16" s="91">
        <f t="shared" ref="S16:S23" si="12">($L$11+$L$13)*0.9*R16/10000</f>
        <v>1542.6961021577836</v>
      </c>
      <c r="T16" s="91">
        <f t="shared" ref="T16:T47" si="13">($L$11+$L$13)*0.07*R16/4000</f>
        <v>299.96868653068015</v>
      </c>
      <c r="U16" s="99">
        <f t="shared" si="5"/>
        <v>1416.6241936000004</v>
      </c>
      <c r="V16" s="105">
        <f t="shared" ref="V16:V47" si="14">$L$20/120/8*R16</f>
        <v>250.70363962875007</v>
      </c>
      <c r="W16" s="103">
        <f t="shared" si="7"/>
        <v>245.42892534328374</v>
      </c>
      <c r="X16" s="105">
        <f t="shared" ref="X16:X47" si="15">2*($L$16*6+$L$17*12)/40000*O16</f>
        <v>913.15360813049074</v>
      </c>
      <c r="Y16" s="105">
        <f t="shared" ref="Y16:Y47" si="16">0.12*176*$L$14*1.3*P16</f>
        <v>1156.4045867013729</v>
      </c>
      <c r="Z16" s="103">
        <f t="shared" si="2"/>
        <v>5824.9797420923614</v>
      </c>
      <c r="AA16" s="106">
        <f t="shared" si="11"/>
        <v>3.4672498464835484</v>
      </c>
    </row>
    <row r="17" spans="1:27" s="2" customFormat="1" ht="13.5" customHeight="1">
      <c r="A17" s="27">
        <v>147</v>
      </c>
      <c r="B17" s="39" t="str">
        <f>VLOOKUP($A17,'PT ORGANISMOS'!$B$5:$H$1024,4,FALSE)</f>
        <v>eq.110</v>
      </c>
      <c r="C17" s="7" t="str">
        <f>VLOOKUP($A17,'PT ORGANISMOS'!$B$5:$H$1024,3,FALSE)</f>
        <v>Cubierta 1100x20 c/tacos</v>
      </c>
      <c r="D17" s="7"/>
      <c r="E17" s="7"/>
      <c r="F17" s="7"/>
      <c r="G17" s="7"/>
      <c r="H17" s="32"/>
      <c r="I17" s="32"/>
      <c r="J17" s="32"/>
      <c r="K17" s="8" t="str">
        <f>VLOOKUP($A17,'PT ORGANISMOS'!$B$5:$H$1024,7,FALSE)</f>
        <v>u</v>
      </c>
      <c r="L17" s="22">
        <f>VLOOKUP($B17,IN_05_17!$B:$E,4,)</f>
        <v>14580.803450189109</v>
      </c>
      <c r="M17" s="8"/>
      <c r="O17" s="86">
        <v>80</v>
      </c>
      <c r="P17" s="93">
        <f t="shared" si="0"/>
        <v>3.2</v>
      </c>
      <c r="Q17" s="90">
        <v>6</v>
      </c>
      <c r="R17" s="93">
        <f t="shared" si="1"/>
        <v>9.1999999999999993</v>
      </c>
      <c r="S17" s="91">
        <f t="shared" si="12"/>
        <v>1612.8186522558642</v>
      </c>
      <c r="T17" s="91">
        <f t="shared" si="13"/>
        <v>313.60362682752918</v>
      </c>
      <c r="U17" s="99">
        <f t="shared" si="5"/>
        <v>1481.0162024000001</v>
      </c>
      <c r="V17" s="105">
        <f t="shared" si="14"/>
        <v>262.09925961187503</v>
      </c>
      <c r="W17" s="103">
        <f t="shared" si="7"/>
        <v>280.49020039232425</v>
      </c>
      <c r="X17" s="105">
        <f t="shared" si="15"/>
        <v>1043.6041235777038</v>
      </c>
      <c r="Y17" s="105">
        <f t="shared" si="16"/>
        <v>1321.6052419444263</v>
      </c>
      <c r="Z17" s="103">
        <f t="shared" si="2"/>
        <v>6315.2373070097219</v>
      </c>
      <c r="AA17" s="106">
        <f t="shared" si="11"/>
        <v>3.2891860974008971</v>
      </c>
    </row>
    <row r="18" spans="1:27" s="2" customFormat="1" ht="13.5" customHeight="1">
      <c r="A18" s="27"/>
      <c r="B18" s="35" t="s">
        <v>1727</v>
      </c>
      <c r="C18" s="7"/>
      <c r="D18" s="7"/>
      <c r="E18" s="7"/>
      <c r="F18" s="7"/>
      <c r="G18" s="7"/>
      <c r="H18" s="12"/>
      <c r="I18" s="12"/>
      <c r="J18" s="12"/>
      <c r="K18" s="8"/>
      <c r="L18" s="22"/>
      <c r="M18" s="8"/>
      <c r="O18" s="86">
        <v>90</v>
      </c>
      <c r="P18" s="93">
        <f t="shared" si="0"/>
        <v>3.6</v>
      </c>
      <c r="Q18" s="90">
        <v>6</v>
      </c>
      <c r="R18" s="93">
        <f t="shared" si="1"/>
        <v>9.6</v>
      </c>
      <c r="S18" s="91">
        <f t="shared" si="12"/>
        <v>1682.9412023539453</v>
      </c>
      <c r="T18" s="91">
        <f t="shared" si="13"/>
        <v>327.23856712437828</v>
      </c>
      <c r="U18" s="99">
        <f t="shared" si="5"/>
        <v>1545.4082112000001</v>
      </c>
      <c r="V18" s="105">
        <f t="shared" si="14"/>
        <v>273.49487959500004</v>
      </c>
      <c r="W18" s="103">
        <f t="shared" si="7"/>
        <v>315.55147544136474</v>
      </c>
      <c r="X18" s="105">
        <f t="shared" si="15"/>
        <v>1174.0546390249167</v>
      </c>
      <c r="Y18" s="105">
        <f t="shared" si="16"/>
        <v>1486.8058971874796</v>
      </c>
      <c r="Z18" s="103">
        <f t="shared" si="2"/>
        <v>6805.4948719270842</v>
      </c>
      <c r="AA18" s="106">
        <f t="shared" si="11"/>
        <v>3.1506920703366132</v>
      </c>
    </row>
    <row r="19" spans="1:27" s="2" customFormat="1" ht="13.5" customHeight="1">
      <c r="A19" s="27">
        <v>156</v>
      </c>
      <c r="B19" s="39" t="str">
        <f>VLOOKUP($A19,'PT ORGANISMOS'!$B$5:$H$1024,4,FALSE)</f>
        <v>fi.028</v>
      </c>
      <c r="C19" s="7" t="str">
        <f>VLOOKUP($A19,'PT ORGANISMOS'!$B$5:$H$1024,3,FALSE)</f>
        <v>Seguro 1218-42($/año)</v>
      </c>
      <c r="D19" s="7"/>
      <c r="E19" s="7"/>
      <c r="F19" s="7"/>
      <c r="G19" s="7"/>
      <c r="H19" s="12"/>
      <c r="I19" s="12"/>
      <c r="J19" s="12"/>
      <c r="K19" s="8" t="str">
        <f>VLOOKUP($A19,'PT ORGANISMOS'!$B$5:$H$1024,7,FALSE)</f>
        <v>u</v>
      </c>
      <c r="L19" s="22">
        <f>VLOOKUP($B19,IN_05_17!$B:$E,4,)</f>
        <v>24273.398781568132</v>
      </c>
      <c r="M19" s="8"/>
      <c r="O19" s="86">
        <v>100</v>
      </c>
      <c r="P19" s="93">
        <f t="shared" si="0"/>
        <v>4</v>
      </c>
      <c r="Q19" s="90">
        <v>6</v>
      </c>
      <c r="R19" s="93">
        <f t="shared" si="1"/>
        <v>10</v>
      </c>
      <c r="S19" s="91">
        <f t="shared" si="12"/>
        <v>1753.0637524520266</v>
      </c>
      <c r="T19" s="91">
        <f t="shared" si="13"/>
        <v>340.87350742122743</v>
      </c>
      <c r="U19" s="99">
        <f t="shared" si="5"/>
        <v>1609.8002200000001</v>
      </c>
      <c r="V19" s="105">
        <f t="shared" si="14"/>
        <v>284.89049957812506</v>
      </c>
      <c r="W19" s="103">
        <f t="shared" si="7"/>
        <v>350.61275049040535</v>
      </c>
      <c r="X19" s="105">
        <f t="shared" si="15"/>
        <v>1304.5051544721296</v>
      </c>
      <c r="Y19" s="105">
        <f t="shared" si="16"/>
        <v>1652.0065524305328</v>
      </c>
      <c r="Z19" s="103">
        <f t="shared" si="2"/>
        <v>7295.7524368444474</v>
      </c>
      <c r="AA19" s="106">
        <f t="shared" si="11"/>
        <v>3.0398968486851863</v>
      </c>
    </row>
    <row r="20" spans="1:27" s="2" customFormat="1" ht="13.5" customHeight="1">
      <c r="A20" s="30">
        <v>157</v>
      </c>
      <c r="B20" s="40" t="str">
        <f>VLOOKUP($A20,'PT ORGANISMOS'!$B$5:$H$1024,4,FALSE)</f>
        <v>fi.029</v>
      </c>
      <c r="C20" s="14" t="str">
        <f>VLOOKUP($A20,'PT ORGANISMOS'!$B$5:$H$1024,3,FALSE)</f>
        <v>Seguro 1620-45($/año)</v>
      </c>
      <c r="D20" s="14"/>
      <c r="E20" s="14"/>
      <c r="F20" s="14"/>
      <c r="G20" s="14"/>
      <c r="H20" s="31"/>
      <c r="I20" s="31"/>
      <c r="J20" s="31"/>
      <c r="K20" s="15" t="str">
        <f>VLOOKUP($A20,'PT ORGANISMOS'!$B$5:$H$1024,7,FALSE)</f>
        <v>u</v>
      </c>
      <c r="L20" s="24">
        <f>VLOOKUP($B20,IN_05_17!$B:$E,4,)</f>
        <v>27349.487959500006</v>
      </c>
      <c r="M20" s="15"/>
      <c r="O20" s="86">
        <v>110</v>
      </c>
      <c r="P20" s="93">
        <f t="shared" si="0"/>
        <v>4.4000000000000004</v>
      </c>
      <c r="Q20" s="90">
        <v>6</v>
      </c>
      <c r="R20" s="93">
        <f t="shared" si="1"/>
        <v>10.4</v>
      </c>
      <c r="S20" s="91">
        <f t="shared" si="12"/>
        <v>1823.1863025501077</v>
      </c>
      <c r="T20" s="91">
        <f t="shared" si="13"/>
        <v>354.50844771807652</v>
      </c>
      <c r="U20" s="99">
        <f t="shared" si="5"/>
        <v>1674.1922288000003</v>
      </c>
      <c r="V20" s="105">
        <f t="shared" si="14"/>
        <v>296.28611956125008</v>
      </c>
      <c r="W20" s="103">
        <f t="shared" si="7"/>
        <v>385.67402553944589</v>
      </c>
      <c r="X20" s="105">
        <f t="shared" si="15"/>
        <v>1434.9556699193427</v>
      </c>
      <c r="Y20" s="105">
        <f t="shared" si="16"/>
        <v>1817.2072076735863</v>
      </c>
      <c r="Z20" s="103">
        <f t="shared" si="2"/>
        <v>7786.0100017618097</v>
      </c>
      <c r="AA20" s="106">
        <f t="shared" si="11"/>
        <v>2.9492462127885641</v>
      </c>
    </row>
    <row r="21" spans="1:27" ht="15">
      <c r="O21" s="86">
        <v>120</v>
      </c>
      <c r="P21" s="93">
        <f t="shared" si="0"/>
        <v>4.8</v>
      </c>
      <c r="Q21" s="90">
        <v>6</v>
      </c>
      <c r="R21" s="93">
        <f t="shared" si="1"/>
        <v>10.8</v>
      </c>
      <c r="S21" s="91">
        <f t="shared" si="12"/>
        <v>1893.308852648189</v>
      </c>
      <c r="T21" s="91">
        <f t="shared" si="13"/>
        <v>368.14338801492562</v>
      </c>
      <c r="U21" s="99">
        <f t="shared" si="5"/>
        <v>1738.5842376000003</v>
      </c>
      <c r="V21" s="105">
        <f t="shared" si="14"/>
        <v>307.68173954437509</v>
      </c>
      <c r="W21" s="103">
        <f t="shared" si="7"/>
        <v>420.73530058848644</v>
      </c>
      <c r="X21" s="105">
        <f t="shared" si="15"/>
        <v>1565.4061853665555</v>
      </c>
      <c r="Y21" s="105">
        <f t="shared" si="16"/>
        <v>1982.4078629166393</v>
      </c>
      <c r="Z21" s="103">
        <f t="shared" si="2"/>
        <v>8276.2675666791711</v>
      </c>
      <c r="AA21" s="106">
        <f t="shared" si="11"/>
        <v>2.8737040162080456</v>
      </c>
    </row>
    <row r="22" spans="1:27" ht="15">
      <c r="O22" s="86">
        <v>130</v>
      </c>
      <c r="P22" s="93">
        <f t="shared" si="0"/>
        <v>5.2</v>
      </c>
      <c r="Q22" s="90">
        <v>6</v>
      </c>
      <c r="R22" s="93">
        <f t="shared" si="1"/>
        <v>11.2</v>
      </c>
      <c r="S22" s="91">
        <f t="shared" si="12"/>
        <v>1963.4314027462694</v>
      </c>
      <c r="T22" s="91">
        <f t="shared" si="13"/>
        <v>381.77832831177466</v>
      </c>
      <c r="U22" s="99">
        <f t="shared" si="5"/>
        <v>1802.9762464</v>
      </c>
      <c r="V22" s="105">
        <f t="shared" si="14"/>
        <v>319.07735952750005</v>
      </c>
      <c r="W22" s="103">
        <f t="shared" si="7"/>
        <v>455.79657563752687</v>
      </c>
      <c r="X22" s="105">
        <f t="shared" si="15"/>
        <v>1695.8567008137686</v>
      </c>
      <c r="Y22" s="105">
        <f t="shared" si="16"/>
        <v>2147.6085181596927</v>
      </c>
      <c r="Z22" s="103">
        <f t="shared" si="2"/>
        <v>8766.5251315965324</v>
      </c>
      <c r="AA22" s="106">
        <f t="shared" si="11"/>
        <v>2.8097836960245295</v>
      </c>
    </row>
    <row r="23" spans="1:27" ht="15">
      <c r="O23" s="86">
        <v>140</v>
      </c>
      <c r="P23" s="93">
        <f t="shared" si="0"/>
        <v>5.6</v>
      </c>
      <c r="Q23" s="90">
        <v>6</v>
      </c>
      <c r="R23" s="93">
        <f t="shared" si="1"/>
        <v>11.6</v>
      </c>
      <c r="S23" s="91">
        <f t="shared" si="12"/>
        <v>2033.5539528443508</v>
      </c>
      <c r="T23" s="91">
        <f t="shared" si="13"/>
        <v>395.41326860862375</v>
      </c>
      <c r="U23" s="99">
        <f t="shared" si="5"/>
        <v>1867.3682552000002</v>
      </c>
      <c r="V23" s="105">
        <f t="shared" si="14"/>
        <v>330.47297951062507</v>
      </c>
      <c r="W23" s="103">
        <f t="shared" si="7"/>
        <v>490.85785068656742</v>
      </c>
      <c r="X23" s="105">
        <f t="shared" si="15"/>
        <v>1826.3072162609815</v>
      </c>
      <c r="Y23" s="105">
        <f t="shared" si="16"/>
        <v>2312.8091734027457</v>
      </c>
      <c r="Z23" s="103">
        <f t="shared" si="2"/>
        <v>9256.7826965138956</v>
      </c>
      <c r="AA23" s="106">
        <f t="shared" si="11"/>
        <v>2.7549948501529453</v>
      </c>
    </row>
    <row r="24" spans="1:27" s="113" customFormat="1" ht="15">
      <c r="A24" s="27"/>
      <c r="B24" s="36"/>
      <c r="D24" s="19" t="s">
        <v>1729</v>
      </c>
      <c r="E24" s="114" t="str">
        <f t="shared" ref="E24:E45" si="17">AA5</f>
        <v>$ / Tn. x Km.</v>
      </c>
      <c r="F24" s="114"/>
      <c r="G24" s="115"/>
      <c r="H24" s="19" t="s">
        <v>1729</v>
      </c>
      <c r="I24" s="114" t="str">
        <f>E24</f>
        <v>$ / Tn. x Km.</v>
      </c>
      <c r="J24" s="114"/>
      <c r="K24" s="116"/>
      <c r="L24" s="117"/>
      <c r="M24" s="39"/>
      <c r="O24" s="118">
        <v>150</v>
      </c>
      <c r="P24" s="119">
        <f t="shared" si="0"/>
        <v>6</v>
      </c>
      <c r="Q24" s="120">
        <v>6</v>
      </c>
      <c r="R24" s="119">
        <f t="shared" si="1"/>
        <v>12</v>
      </c>
      <c r="S24" s="121">
        <f>($L$11)*0.9*R24/10000</f>
        <v>1846.6984695284616</v>
      </c>
      <c r="T24" s="122">
        <f t="shared" si="13"/>
        <v>409.0482089054729</v>
      </c>
      <c r="U24" s="123">
        <f t="shared" si="5"/>
        <v>1931.7602640000002</v>
      </c>
      <c r="V24" s="124">
        <f t="shared" si="14"/>
        <v>341.86859949375003</v>
      </c>
      <c r="W24" s="125">
        <f t="shared" si="7"/>
        <v>461.6746173821154</v>
      </c>
      <c r="X24" s="124">
        <f t="shared" si="15"/>
        <v>1956.7577317081946</v>
      </c>
      <c r="Y24" s="124">
        <f t="shared" si="16"/>
        <v>2478.0098286457992</v>
      </c>
      <c r="Z24" s="125">
        <f t="shared" si="2"/>
        <v>9425.8177196637935</v>
      </c>
      <c r="AA24" s="126">
        <f t="shared" si="11"/>
        <v>2.6182826999066093</v>
      </c>
    </row>
    <row r="25" spans="1:27" s="113" customFormat="1" ht="13.5" customHeight="1">
      <c r="A25" s="27"/>
      <c r="B25" s="36"/>
      <c r="D25" s="127">
        <f t="shared" ref="D25:D45" si="18">O6</f>
        <v>10</v>
      </c>
      <c r="E25" s="128">
        <f t="shared" si="17"/>
        <v>13.15228920198542</v>
      </c>
      <c r="F25" s="128"/>
      <c r="H25" s="127">
        <f t="shared" ref="H25:H45" si="19">O27</f>
        <v>180</v>
      </c>
      <c r="I25" s="129">
        <f t="shared" ref="I25:I45" si="20">AA27</f>
        <v>2.5134360438434684</v>
      </c>
      <c r="J25" s="129"/>
      <c r="K25" s="116"/>
      <c r="L25" s="117"/>
      <c r="M25" s="39"/>
      <c r="O25" s="118">
        <v>160</v>
      </c>
      <c r="P25" s="119">
        <f t="shared" si="0"/>
        <v>6.4</v>
      </c>
      <c r="Q25" s="120">
        <v>6</v>
      </c>
      <c r="R25" s="119">
        <f t="shared" si="1"/>
        <v>12.4</v>
      </c>
      <c r="S25" s="121">
        <f t="shared" ref="S25:S47" si="21">($L$11)*0.9*R25/10000</f>
        <v>1908.2550851794106</v>
      </c>
      <c r="T25" s="122">
        <f t="shared" si="13"/>
        <v>422.683149202322</v>
      </c>
      <c r="U25" s="123">
        <f t="shared" si="5"/>
        <v>1996.1522728000002</v>
      </c>
      <c r="V25" s="124">
        <f t="shared" si="14"/>
        <v>353.26421947687504</v>
      </c>
      <c r="W25" s="125">
        <f t="shared" si="7"/>
        <v>492.45292520758983</v>
      </c>
      <c r="X25" s="124">
        <f t="shared" si="15"/>
        <v>2087.2082471554077</v>
      </c>
      <c r="Y25" s="124">
        <f t="shared" si="16"/>
        <v>2643.2104838888527</v>
      </c>
      <c r="Z25" s="125">
        <f t="shared" si="2"/>
        <v>9903.2263829104577</v>
      </c>
      <c r="AA25" s="126">
        <f t="shared" si="11"/>
        <v>2.5789652038829316</v>
      </c>
    </row>
    <row r="26" spans="1:27" s="113" customFormat="1" ht="13.5" customHeight="1">
      <c r="A26" s="27"/>
      <c r="B26" s="36"/>
      <c r="D26" s="39">
        <f t="shared" si="18"/>
        <v>15</v>
      </c>
      <c r="E26" s="130">
        <f t="shared" si="17"/>
        <v>9.9726210478974284</v>
      </c>
      <c r="F26" s="130"/>
      <c r="H26" s="39">
        <f t="shared" si="19"/>
        <v>190</v>
      </c>
      <c r="I26" s="131">
        <f t="shared" si="20"/>
        <v>2.4858448185636943</v>
      </c>
      <c r="J26" s="131"/>
      <c r="K26" s="116"/>
      <c r="L26" s="117"/>
      <c r="M26" s="39"/>
      <c r="O26" s="118">
        <v>170</v>
      </c>
      <c r="P26" s="119">
        <f t="shared" si="0"/>
        <v>6.8</v>
      </c>
      <c r="Q26" s="120">
        <v>6</v>
      </c>
      <c r="R26" s="119">
        <f t="shared" si="1"/>
        <v>12.8</v>
      </c>
      <c r="S26" s="121">
        <f t="shared" si="21"/>
        <v>1969.8117008303593</v>
      </c>
      <c r="T26" s="122">
        <f t="shared" si="13"/>
        <v>436.31808949917115</v>
      </c>
      <c r="U26" s="123">
        <f t="shared" si="5"/>
        <v>2060.5442816000004</v>
      </c>
      <c r="V26" s="124">
        <f t="shared" si="14"/>
        <v>364.65983946000006</v>
      </c>
      <c r="W26" s="125">
        <f t="shared" si="7"/>
        <v>523.23123303306409</v>
      </c>
      <c r="X26" s="124">
        <f t="shared" si="15"/>
        <v>2217.6587626026203</v>
      </c>
      <c r="Y26" s="124">
        <f t="shared" si="16"/>
        <v>2808.4111391319057</v>
      </c>
      <c r="Z26" s="125">
        <f t="shared" si="2"/>
        <v>10380.63504615712</v>
      </c>
      <c r="AA26" s="126">
        <f t="shared" si="11"/>
        <v>2.5442732956267453</v>
      </c>
    </row>
    <row r="27" spans="1:27" s="113" customFormat="1" ht="13.5" customHeight="1">
      <c r="A27" s="27"/>
      <c r="B27" s="36"/>
      <c r="D27" s="39">
        <f t="shared" si="18"/>
        <v>20</v>
      </c>
      <c r="E27" s="130">
        <f t="shared" si="17"/>
        <v>8.3827869708534291</v>
      </c>
      <c r="F27" s="130"/>
      <c r="H27" s="39">
        <f t="shared" si="19"/>
        <v>200</v>
      </c>
      <c r="I27" s="131">
        <f t="shared" si="20"/>
        <v>2.4610127158118984</v>
      </c>
      <c r="J27" s="131"/>
      <c r="K27" s="116"/>
      <c r="L27" s="117"/>
      <c r="M27" s="39"/>
      <c r="O27" s="118">
        <v>180</v>
      </c>
      <c r="P27" s="119">
        <f t="shared" si="0"/>
        <v>7.2</v>
      </c>
      <c r="Q27" s="120">
        <v>6</v>
      </c>
      <c r="R27" s="119">
        <f t="shared" si="1"/>
        <v>13.2</v>
      </c>
      <c r="S27" s="121">
        <f t="shared" si="21"/>
        <v>2031.3683164813078</v>
      </c>
      <c r="T27" s="122">
        <f t="shared" si="13"/>
        <v>449.95302979602013</v>
      </c>
      <c r="U27" s="123">
        <f t="shared" si="5"/>
        <v>2124.9362904</v>
      </c>
      <c r="V27" s="124">
        <f t="shared" si="14"/>
        <v>376.05545944312502</v>
      </c>
      <c r="W27" s="125">
        <f t="shared" si="7"/>
        <v>554.00954085853857</v>
      </c>
      <c r="X27" s="124">
        <f t="shared" si="15"/>
        <v>2348.1092780498334</v>
      </c>
      <c r="Y27" s="124">
        <f t="shared" si="16"/>
        <v>2973.6117943749591</v>
      </c>
      <c r="Z27" s="125">
        <f t="shared" si="2"/>
        <v>10858.043709403784</v>
      </c>
      <c r="AA27" s="126">
        <f t="shared" si="11"/>
        <v>2.5134360438434684</v>
      </c>
    </row>
    <row r="28" spans="1:27" s="113" customFormat="1" ht="13.5" customHeight="1">
      <c r="A28" s="27"/>
      <c r="B28" s="36"/>
      <c r="D28" s="39">
        <f t="shared" si="18"/>
        <v>25</v>
      </c>
      <c r="E28" s="130">
        <f t="shared" si="17"/>
        <v>7.4288865246270301</v>
      </c>
      <c r="F28" s="130"/>
      <c r="H28" s="39">
        <f t="shared" si="19"/>
        <v>210</v>
      </c>
      <c r="I28" s="131">
        <f t="shared" si="20"/>
        <v>2.4385455752269394</v>
      </c>
      <c r="J28" s="131"/>
      <c r="K28" s="116"/>
      <c r="L28" s="117"/>
      <c r="M28" s="39"/>
      <c r="O28" s="118">
        <v>190</v>
      </c>
      <c r="P28" s="119">
        <f t="shared" si="0"/>
        <v>7.6</v>
      </c>
      <c r="Q28" s="120">
        <v>6</v>
      </c>
      <c r="R28" s="119">
        <f t="shared" si="1"/>
        <v>13.6</v>
      </c>
      <c r="S28" s="121">
        <f t="shared" si="21"/>
        <v>2092.9249321322563</v>
      </c>
      <c r="T28" s="122">
        <f t="shared" si="13"/>
        <v>463.58797009286923</v>
      </c>
      <c r="U28" s="123">
        <f t="shared" si="5"/>
        <v>2189.3282992000004</v>
      </c>
      <c r="V28" s="124">
        <f t="shared" si="14"/>
        <v>387.45107942625003</v>
      </c>
      <c r="W28" s="125">
        <f t="shared" si="7"/>
        <v>584.78784868401272</v>
      </c>
      <c r="X28" s="124">
        <f t="shared" si="15"/>
        <v>2478.5597934970465</v>
      </c>
      <c r="Y28" s="124">
        <f t="shared" si="16"/>
        <v>3138.8124496180121</v>
      </c>
      <c r="Z28" s="125">
        <f t="shared" si="2"/>
        <v>11335.452372650447</v>
      </c>
      <c r="AA28" s="126">
        <f t="shared" si="11"/>
        <v>2.4858448185636943</v>
      </c>
    </row>
    <row r="29" spans="1:27" s="113" customFormat="1" ht="13.5" customHeight="1">
      <c r="A29" s="27"/>
      <c r="B29" s="36"/>
      <c r="D29" s="39">
        <f t="shared" si="18"/>
        <v>30</v>
      </c>
      <c r="E29" s="130">
        <f t="shared" si="17"/>
        <v>6.7929528938094306</v>
      </c>
      <c r="F29" s="130"/>
      <c r="H29" s="39">
        <f t="shared" si="19"/>
        <v>220</v>
      </c>
      <c r="I29" s="131">
        <f t="shared" si="20"/>
        <v>2.4181209019678858</v>
      </c>
      <c r="J29" s="131"/>
      <c r="K29" s="116"/>
      <c r="L29" s="117"/>
      <c r="M29" s="39"/>
      <c r="O29" s="118">
        <v>200</v>
      </c>
      <c r="P29" s="119">
        <f t="shared" si="0"/>
        <v>8</v>
      </c>
      <c r="Q29" s="120">
        <v>6</v>
      </c>
      <c r="R29" s="119">
        <f t="shared" si="1"/>
        <v>14</v>
      </c>
      <c r="S29" s="121">
        <f t="shared" si="21"/>
        <v>2154.4815477832053</v>
      </c>
      <c r="T29" s="122">
        <f t="shared" si="13"/>
        <v>477.22291038971838</v>
      </c>
      <c r="U29" s="123">
        <f t="shared" si="5"/>
        <v>2253.7203080000004</v>
      </c>
      <c r="V29" s="124">
        <f t="shared" si="14"/>
        <v>398.84669940937505</v>
      </c>
      <c r="W29" s="125">
        <f t="shared" si="7"/>
        <v>615.5661565094872</v>
      </c>
      <c r="X29" s="124">
        <f t="shared" si="15"/>
        <v>2609.0103089442591</v>
      </c>
      <c r="Y29" s="124">
        <f t="shared" si="16"/>
        <v>3304.0131048610656</v>
      </c>
      <c r="Z29" s="125">
        <f t="shared" si="2"/>
        <v>11812.861035897111</v>
      </c>
      <c r="AA29" s="126">
        <f t="shared" si="11"/>
        <v>2.4610127158118984</v>
      </c>
    </row>
    <row r="30" spans="1:27" s="113" customFormat="1" ht="13.5" customHeight="1">
      <c r="A30" s="27"/>
      <c r="B30" s="36"/>
      <c r="D30" s="39">
        <f t="shared" si="18"/>
        <v>35</v>
      </c>
      <c r="E30" s="130">
        <f t="shared" si="17"/>
        <v>6.3387145860825749</v>
      </c>
      <c r="F30" s="130"/>
      <c r="H30" s="39">
        <f t="shared" si="19"/>
        <v>230</v>
      </c>
      <c r="I30" s="131">
        <f t="shared" si="20"/>
        <v>2.3994722872530985</v>
      </c>
      <c r="J30" s="131"/>
      <c r="K30" s="116"/>
      <c r="L30" s="117"/>
      <c r="M30" s="39"/>
      <c r="O30" s="118">
        <v>210</v>
      </c>
      <c r="P30" s="119">
        <f t="shared" si="0"/>
        <v>8.4</v>
      </c>
      <c r="Q30" s="120">
        <v>6</v>
      </c>
      <c r="R30" s="119">
        <f t="shared" si="1"/>
        <v>14.4</v>
      </c>
      <c r="S30" s="121">
        <f t="shared" si="21"/>
        <v>2216.0381634341543</v>
      </c>
      <c r="T30" s="122">
        <f t="shared" si="13"/>
        <v>490.85785068656747</v>
      </c>
      <c r="U30" s="123">
        <f t="shared" si="5"/>
        <v>2318.1123168000004</v>
      </c>
      <c r="V30" s="124">
        <f t="shared" si="14"/>
        <v>410.24231939250006</v>
      </c>
      <c r="W30" s="125">
        <f t="shared" si="7"/>
        <v>646.34446433496169</v>
      </c>
      <c r="X30" s="124">
        <f t="shared" si="15"/>
        <v>2739.4608243914722</v>
      </c>
      <c r="Y30" s="124">
        <f t="shared" si="16"/>
        <v>3469.213760104119</v>
      </c>
      <c r="Z30" s="125">
        <f t="shared" si="2"/>
        <v>12290.269699143775</v>
      </c>
      <c r="AA30" s="126">
        <f t="shared" si="11"/>
        <v>2.4385455752269394</v>
      </c>
    </row>
    <row r="31" spans="1:27" s="113" customFormat="1" ht="13.5" customHeight="1">
      <c r="A31" s="27"/>
      <c r="B31" s="36"/>
      <c r="D31" s="39">
        <f t="shared" si="18"/>
        <v>40</v>
      </c>
      <c r="E31" s="130">
        <f t="shared" si="17"/>
        <v>5.9980358552874327</v>
      </c>
      <c r="F31" s="130"/>
      <c r="H31" s="39">
        <f t="shared" si="19"/>
        <v>240</v>
      </c>
      <c r="I31" s="131">
        <f t="shared" si="20"/>
        <v>2.3823777237645425</v>
      </c>
      <c r="J31" s="131"/>
      <c r="K31" s="116"/>
      <c r="L31" s="117"/>
      <c r="M31" s="39"/>
      <c r="O31" s="118">
        <v>220</v>
      </c>
      <c r="P31" s="119">
        <f t="shared" si="0"/>
        <v>8.8000000000000007</v>
      </c>
      <c r="Q31" s="120">
        <v>6</v>
      </c>
      <c r="R31" s="119">
        <f t="shared" si="1"/>
        <v>14.8</v>
      </c>
      <c r="S31" s="121">
        <f t="shared" si="21"/>
        <v>2277.5947790851033</v>
      </c>
      <c r="T31" s="122">
        <f t="shared" si="13"/>
        <v>504.49279098341663</v>
      </c>
      <c r="U31" s="123">
        <f t="shared" si="5"/>
        <v>2382.5043256000004</v>
      </c>
      <c r="V31" s="124">
        <f t="shared" si="14"/>
        <v>421.63793937562508</v>
      </c>
      <c r="W31" s="125">
        <f t="shared" si="7"/>
        <v>677.12277216043617</v>
      </c>
      <c r="X31" s="124">
        <f t="shared" si="15"/>
        <v>2869.9113398386853</v>
      </c>
      <c r="Y31" s="124">
        <f t="shared" si="16"/>
        <v>3634.4144153471725</v>
      </c>
      <c r="Z31" s="125">
        <f t="shared" si="2"/>
        <v>12767.678362390438</v>
      </c>
      <c r="AA31" s="126">
        <f t="shared" si="11"/>
        <v>2.4181209019678858</v>
      </c>
    </row>
    <row r="32" spans="1:27" s="113" customFormat="1" ht="13.5" customHeight="1">
      <c r="A32" s="27"/>
      <c r="B32" s="36"/>
      <c r="D32" s="39">
        <f t="shared" si="18"/>
        <v>45</v>
      </c>
      <c r="E32" s="130">
        <f t="shared" si="17"/>
        <v>5.7330635091134328</v>
      </c>
      <c r="F32" s="130"/>
      <c r="H32" s="39">
        <f t="shared" si="19"/>
        <v>250</v>
      </c>
      <c r="I32" s="131">
        <f t="shared" si="20"/>
        <v>2.366650725355071</v>
      </c>
      <c r="J32" s="131"/>
      <c r="K32" s="116"/>
      <c r="L32" s="117"/>
      <c r="M32" s="39"/>
      <c r="O32" s="118">
        <v>230</v>
      </c>
      <c r="P32" s="119">
        <f t="shared" si="0"/>
        <v>9.1999999999999993</v>
      </c>
      <c r="Q32" s="120">
        <v>6</v>
      </c>
      <c r="R32" s="119">
        <f t="shared" si="1"/>
        <v>15.2</v>
      </c>
      <c r="S32" s="121">
        <f t="shared" si="21"/>
        <v>2339.1513947360518</v>
      </c>
      <c r="T32" s="122">
        <f t="shared" si="13"/>
        <v>518.12773128026561</v>
      </c>
      <c r="U32" s="123">
        <f t="shared" si="5"/>
        <v>2446.8963344000003</v>
      </c>
      <c r="V32" s="124">
        <f t="shared" si="14"/>
        <v>433.03355935875004</v>
      </c>
      <c r="W32" s="125">
        <f t="shared" si="7"/>
        <v>707.90107998591043</v>
      </c>
      <c r="X32" s="124">
        <f t="shared" si="15"/>
        <v>3000.3618552858984</v>
      </c>
      <c r="Y32" s="124">
        <f t="shared" si="16"/>
        <v>3799.6150705902251</v>
      </c>
      <c r="Z32" s="125">
        <f t="shared" si="2"/>
        <v>13245.087025637102</v>
      </c>
      <c r="AA32" s="126">
        <f t="shared" si="11"/>
        <v>2.3994722872530985</v>
      </c>
    </row>
    <row r="33" spans="1:27" s="113" customFormat="1" ht="13.5" customHeight="1">
      <c r="A33" s="27"/>
      <c r="B33" s="36"/>
      <c r="D33" s="39">
        <f t="shared" si="18"/>
        <v>50</v>
      </c>
      <c r="E33" s="130">
        <f t="shared" si="17"/>
        <v>5.5210856321742332</v>
      </c>
      <c r="F33" s="130"/>
      <c r="H33" s="39">
        <f t="shared" si="19"/>
        <v>260</v>
      </c>
      <c r="I33" s="131">
        <f t="shared" si="20"/>
        <v>2.3521334960540208</v>
      </c>
      <c r="J33" s="131"/>
      <c r="K33" s="116"/>
      <c r="L33" s="117"/>
      <c r="M33" s="39"/>
      <c r="O33" s="118">
        <v>240</v>
      </c>
      <c r="P33" s="119">
        <f t="shared" si="0"/>
        <v>9.6</v>
      </c>
      <c r="Q33" s="120">
        <v>6</v>
      </c>
      <c r="R33" s="119">
        <f t="shared" si="1"/>
        <v>15.6</v>
      </c>
      <c r="S33" s="121">
        <f t="shared" si="21"/>
        <v>2400.7080103870003</v>
      </c>
      <c r="T33" s="122">
        <f t="shared" si="13"/>
        <v>531.7626715771147</v>
      </c>
      <c r="U33" s="123">
        <f t="shared" si="5"/>
        <v>2511.2883432000003</v>
      </c>
      <c r="V33" s="124">
        <f t="shared" si="14"/>
        <v>444.42917934187506</v>
      </c>
      <c r="W33" s="125">
        <f t="shared" si="7"/>
        <v>738.67938781138469</v>
      </c>
      <c r="X33" s="124">
        <f t="shared" si="15"/>
        <v>3130.812370733111</v>
      </c>
      <c r="Y33" s="124">
        <f t="shared" si="16"/>
        <v>3964.8157258332785</v>
      </c>
      <c r="Z33" s="125">
        <f t="shared" si="2"/>
        <v>13722.495688883766</v>
      </c>
      <c r="AA33" s="126">
        <f t="shared" si="11"/>
        <v>2.3823777237645425</v>
      </c>
    </row>
    <row r="34" spans="1:27" s="113" customFormat="1" ht="13.5" customHeight="1">
      <c r="A34" s="27"/>
      <c r="B34" s="36"/>
      <c r="D34" s="39">
        <f t="shared" si="18"/>
        <v>60</v>
      </c>
      <c r="E34" s="130">
        <f t="shared" si="17"/>
        <v>3.7046681785937494</v>
      </c>
      <c r="F34" s="130"/>
      <c r="H34" s="39">
        <f t="shared" si="19"/>
        <v>280</v>
      </c>
      <c r="I34" s="131">
        <f t="shared" si="20"/>
        <v>2.3262098723021456</v>
      </c>
      <c r="J34" s="131"/>
      <c r="K34" s="116"/>
      <c r="L34" s="117"/>
      <c r="M34" s="39"/>
      <c r="O34" s="118">
        <v>250</v>
      </c>
      <c r="P34" s="119">
        <f t="shared" si="0"/>
        <v>10</v>
      </c>
      <c r="Q34" s="120">
        <v>6</v>
      </c>
      <c r="R34" s="119">
        <f t="shared" si="1"/>
        <v>16</v>
      </c>
      <c r="S34" s="121">
        <f t="shared" si="21"/>
        <v>2462.2646260379488</v>
      </c>
      <c r="T34" s="122">
        <f t="shared" si="13"/>
        <v>545.3976118739638</v>
      </c>
      <c r="U34" s="123">
        <f t="shared" si="5"/>
        <v>2575.6803520000003</v>
      </c>
      <c r="V34" s="124">
        <f t="shared" si="14"/>
        <v>455.82479932500007</v>
      </c>
      <c r="W34" s="125">
        <f t="shared" si="7"/>
        <v>769.45769563685894</v>
      </c>
      <c r="X34" s="124">
        <f t="shared" si="15"/>
        <v>3261.2628861803241</v>
      </c>
      <c r="Y34" s="124">
        <f t="shared" si="16"/>
        <v>4130.0163810763315</v>
      </c>
      <c r="Z34" s="125">
        <f t="shared" si="2"/>
        <v>14199.904352130428</v>
      </c>
      <c r="AA34" s="126">
        <f t="shared" si="11"/>
        <v>2.366650725355071</v>
      </c>
    </row>
    <row r="35" spans="1:27" s="113" customFormat="1" ht="13.5" customHeight="1">
      <c r="A35" s="27"/>
      <c r="B35" s="36"/>
      <c r="D35" s="39">
        <f t="shared" si="18"/>
        <v>70</v>
      </c>
      <c r="E35" s="130">
        <f t="shared" si="17"/>
        <v>3.4672498464835484</v>
      </c>
      <c r="F35" s="130"/>
      <c r="H35" s="39">
        <f t="shared" si="19"/>
        <v>300</v>
      </c>
      <c r="I35" s="131">
        <f t="shared" si="20"/>
        <v>2.303742731717187</v>
      </c>
      <c r="J35" s="131"/>
      <c r="K35" s="116"/>
      <c r="L35" s="117"/>
      <c r="M35" s="39"/>
      <c r="O35" s="118">
        <v>260</v>
      </c>
      <c r="P35" s="119">
        <f t="shared" si="0"/>
        <v>10.4</v>
      </c>
      <c r="Q35" s="120">
        <v>6</v>
      </c>
      <c r="R35" s="119">
        <f t="shared" si="1"/>
        <v>16.399999999999999</v>
      </c>
      <c r="S35" s="121">
        <f t="shared" si="21"/>
        <v>2523.8212416888973</v>
      </c>
      <c r="T35" s="122">
        <f t="shared" si="13"/>
        <v>559.03255217081289</v>
      </c>
      <c r="U35" s="123">
        <f t="shared" si="5"/>
        <v>2640.0723608000003</v>
      </c>
      <c r="V35" s="124">
        <f t="shared" si="14"/>
        <v>467.22041930812503</v>
      </c>
      <c r="W35" s="125">
        <f t="shared" si="7"/>
        <v>800.23600346233331</v>
      </c>
      <c r="X35" s="124">
        <f t="shared" si="15"/>
        <v>3391.7134016275372</v>
      </c>
      <c r="Y35" s="124">
        <f t="shared" si="16"/>
        <v>4295.2170363193854</v>
      </c>
      <c r="Z35" s="125">
        <f t="shared" si="2"/>
        <v>14677.313015377091</v>
      </c>
      <c r="AA35" s="126">
        <f t="shared" si="11"/>
        <v>2.3521334960540208</v>
      </c>
    </row>
    <row r="36" spans="1:27" s="113" customFormat="1" ht="13.5" customHeight="1">
      <c r="A36" s="27"/>
      <c r="B36" s="36"/>
      <c r="D36" s="39">
        <f t="shared" si="18"/>
        <v>80</v>
      </c>
      <c r="E36" s="130">
        <f t="shared" si="17"/>
        <v>3.2891860974008971</v>
      </c>
      <c r="F36" s="130"/>
      <c r="H36" s="39">
        <f t="shared" si="19"/>
        <v>320</v>
      </c>
      <c r="I36" s="131">
        <f t="shared" si="20"/>
        <v>2.2840839837053482</v>
      </c>
      <c r="J36" s="131"/>
      <c r="K36" s="116"/>
      <c r="L36" s="117"/>
      <c r="M36" s="39"/>
      <c r="O36" s="118">
        <v>280</v>
      </c>
      <c r="P36" s="119">
        <f t="shared" si="0"/>
        <v>11.2</v>
      </c>
      <c r="Q36" s="120">
        <v>6</v>
      </c>
      <c r="R36" s="119">
        <f t="shared" si="1"/>
        <v>17.2</v>
      </c>
      <c r="S36" s="121">
        <f t="shared" si="21"/>
        <v>2646.9344729907948</v>
      </c>
      <c r="T36" s="122">
        <f t="shared" si="13"/>
        <v>586.30243276451108</v>
      </c>
      <c r="U36" s="123">
        <f t="shared" si="5"/>
        <v>2768.8563784000003</v>
      </c>
      <c r="V36" s="124">
        <f t="shared" si="14"/>
        <v>490.01165927437506</v>
      </c>
      <c r="W36" s="125">
        <f t="shared" si="7"/>
        <v>861.79261911328194</v>
      </c>
      <c r="X36" s="124">
        <f t="shared" si="15"/>
        <v>3652.614432521963</v>
      </c>
      <c r="Y36" s="124">
        <f t="shared" si="16"/>
        <v>4625.6183468054915</v>
      </c>
      <c r="Z36" s="125">
        <f t="shared" si="2"/>
        <v>15632.130341870417</v>
      </c>
      <c r="AA36" s="126">
        <f t="shared" si="11"/>
        <v>2.3262098723021456</v>
      </c>
    </row>
    <row r="37" spans="1:27" s="113" customFormat="1" ht="13.5" customHeight="1">
      <c r="A37" s="27"/>
      <c r="B37" s="36"/>
      <c r="D37" s="39">
        <f t="shared" si="18"/>
        <v>90</v>
      </c>
      <c r="E37" s="130">
        <f t="shared" si="17"/>
        <v>3.1506920703366132</v>
      </c>
      <c r="F37" s="130"/>
      <c r="H37" s="39">
        <f t="shared" si="19"/>
        <v>340</v>
      </c>
      <c r="I37" s="131">
        <f t="shared" si="20"/>
        <v>2.2667380295772546</v>
      </c>
      <c r="J37" s="131"/>
      <c r="K37" s="116"/>
      <c r="L37" s="117"/>
      <c r="M37" s="39"/>
      <c r="O37" s="118">
        <v>300</v>
      </c>
      <c r="P37" s="119">
        <f t="shared" si="0"/>
        <v>12</v>
      </c>
      <c r="Q37" s="120">
        <v>6</v>
      </c>
      <c r="R37" s="119">
        <f t="shared" si="1"/>
        <v>18</v>
      </c>
      <c r="S37" s="121">
        <f t="shared" si="21"/>
        <v>2770.0477042926927</v>
      </c>
      <c r="T37" s="122">
        <f t="shared" si="13"/>
        <v>613.57231335820939</v>
      </c>
      <c r="U37" s="123">
        <f t="shared" si="5"/>
        <v>2897.6403960000002</v>
      </c>
      <c r="V37" s="124">
        <f t="shared" si="14"/>
        <v>512.80289924062504</v>
      </c>
      <c r="W37" s="125">
        <f t="shared" si="7"/>
        <v>923.34923476423091</v>
      </c>
      <c r="X37" s="124">
        <f t="shared" si="15"/>
        <v>3913.5154634163891</v>
      </c>
      <c r="Y37" s="124">
        <f t="shared" si="16"/>
        <v>4956.0196572915984</v>
      </c>
      <c r="Z37" s="125">
        <f t="shared" si="2"/>
        <v>16586.947668363748</v>
      </c>
      <c r="AA37" s="126">
        <f t="shared" si="11"/>
        <v>2.303742731717187</v>
      </c>
    </row>
    <row r="38" spans="1:27" s="113" customFormat="1" ht="13.5" customHeight="1">
      <c r="A38" s="27"/>
      <c r="B38" s="36"/>
      <c r="D38" s="39">
        <f t="shared" si="18"/>
        <v>100</v>
      </c>
      <c r="E38" s="130">
        <f t="shared" si="17"/>
        <v>3.0398968486851863</v>
      </c>
      <c r="F38" s="130"/>
      <c r="H38" s="39">
        <f t="shared" si="19"/>
        <v>360</v>
      </c>
      <c r="I38" s="131">
        <f t="shared" si="20"/>
        <v>2.251319403685617</v>
      </c>
      <c r="J38" s="131"/>
      <c r="K38" s="116"/>
      <c r="L38" s="117"/>
      <c r="M38" s="39"/>
      <c r="O38" s="118">
        <v>320</v>
      </c>
      <c r="P38" s="119">
        <f t="shared" si="0"/>
        <v>12.8</v>
      </c>
      <c r="Q38" s="120">
        <v>6</v>
      </c>
      <c r="R38" s="119">
        <f t="shared" si="1"/>
        <v>18.8</v>
      </c>
      <c r="S38" s="121">
        <f t="shared" si="21"/>
        <v>2893.1609355945902</v>
      </c>
      <c r="T38" s="122">
        <f t="shared" si="13"/>
        <v>640.84219395190757</v>
      </c>
      <c r="U38" s="123">
        <f t="shared" si="5"/>
        <v>3026.4244136000007</v>
      </c>
      <c r="V38" s="124">
        <f t="shared" si="14"/>
        <v>535.59413920687507</v>
      </c>
      <c r="W38" s="125">
        <f t="shared" si="7"/>
        <v>984.90585041517966</v>
      </c>
      <c r="X38" s="124">
        <f t="shared" si="15"/>
        <v>4174.4164943108153</v>
      </c>
      <c r="Y38" s="124">
        <f t="shared" si="16"/>
        <v>5286.4209677777053</v>
      </c>
      <c r="Z38" s="125">
        <f t="shared" si="2"/>
        <v>17541.764994857076</v>
      </c>
      <c r="AA38" s="126">
        <f t="shared" si="11"/>
        <v>2.2840839837053482</v>
      </c>
    </row>
    <row r="39" spans="1:27" s="113" customFormat="1" ht="13.5" customHeight="1">
      <c r="A39" s="27"/>
      <c r="B39" s="36"/>
      <c r="D39" s="39">
        <f t="shared" si="18"/>
        <v>110</v>
      </c>
      <c r="E39" s="130">
        <f t="shared" si="17"/>
        <v>2.9492462127885641</v>
      </c>
      <c r="F39" s="130"/>
      <c r="H39" s="39">
        <f t="shared" si="19"/>
        <v>380</v>
      </c>
      <c r="I39" s="131">
        <f t="shared" si="20"/>
        <v>2.2375237910457297</v>
      </c>
      <c r="J39" s="131"/>
      <c r="K39" s="116"/>
      <c r="L39" s="117"/>
      <c r="M39" s="39"/>
      <c r="O39" s="118">
        <v>340</v>
      </c>
      <c r="P39" s="119">
        <f t="shared" si="0"/>
        <v>13.6</v>
      </c>
      <c r="Q39" s="120">
        <v>6</v>
      </c>
      <c r="R39" s="119">
        <f t="shared" si="1"/>
        <v>19.600000000000001</v>
      </c>
      <c r="S39" s="121">
        <f t="shared" si="21"/>
        <v>3016.2741668964877</v>
      </c>
      <c r="T39" s="122">
        <f t="shared" si="13"/>
        <v>668.11207454560576</v>
      </c>
      <c r="U39" s="123">
        <f t="shared" si="5"/>
        <v>3155.2084312000006</v>
      </c>
      <c r="V39" s="124">
        <f t="shared" si="14"/>
        <v>558.3853791731251</v>
      </c>
      <c r="W39" s="125">
        <f t="shared" si="7"/>
        <v>1046.4624660661282</v>
      </c>
      <c r="X39" s="124">
        <f t="shared" si="15"/>
        <v>4435.3175252052406</v>
      </c>
      <c r="Y39" s="124">
        <f t="shared" si="16"/>
        <v>5616.8222782638113</v>
      </c>
      <c r="Z39" s="125">
        <f t="shared" si="2"/>
        <v>18496.582321350397</v>
      </c>
      <c r="AA39" s="126">
        <f t="shared" si="11"/>
        <v>2.2667380295772546</v>
      </c>
    </row>
    <row r="40" spans="1:27" s="113" customFormat="1" ht="13.5" customHeight="1">
      <c r="A40" s="27"/>
      <c r="B40" s="36"/>
      <c r="D40" s="39">
        <f t="shared" si="18"/>
        <v>120</v>
      </c>
      <c r="E40" s="130">
        <f t="shared" si="17"/>
        <v>2.8737040162080456</v>
      </c>
      <c r="F40" s="130"/>
      <c r="H40" s="39">
        <f t="shared" si="19"/>
        <v>400</v>
      </c>
      <c r="I40" s="131">
        <f t="shared" si="20"/>
        <v>2.2251077396698311</v>
      </c>
      <c r="J40" s="131"/>
      <c r="K40" s="116"/>
      <c r="L40" s="117"/>
      <c r="M40" s="39"/>
      <c r="O40" s="118">
        <v>360</v>
      </c>
      <c r="P40" s="119">
        <f t="shared" si="0"/>
        <v>14.4</v>
      </c>
      <c r="Q40" s="120">
        <v>6</v>
      </c>
      <c r="R40" s="119">
        <f t="shared" si="1"/>
        <v>20.399999999999999</v>
      </c>
      <c r="S40" s="121">
        <f t="shared" si="21"/>
        <v>3139.3873981983847</v>
      </c>
      <c r="T40" s="122">
        <f t="shared" si="13"/>
        <v>695.38195513930384</v>
      </c>
      <c r="U40" s="123">
        <f t="shared" si="5"/>
        <v>3283.9924488000001</v>
      </c>
      <c r="V40" s="124">
        <f t="shared" si="14"/>
        <v>581.17661913937502</v>
      </c>
      <c r="W40" s="125">
        <f t="shared" si="7"/>
        <v>1108.0190817170771</v>
      </c>
      <c r="X40" s="124">
        <f t="shared" si="15"/>
        <v>4696.2185560996668</v>
      </c>
      <c r="Y40" s="124">
        <f t="shared" si="16"/>
        <v>5947.2235887499182</v>
      </c>
      <c r="Z40" s="125">
        <f t="shared" si="2"/>
        <v>19451.399647843729</v>
      </c>
      <c r="AA40" s="126">
        <f t="shared" si="11"/>
        <v>2.251319403685617</v>
      </c>
    </row>
    <row r="41" spans="1:27" s="113" customFormat="1" ht="13.5" customHeight="1">
      <c r="A41" s="27"/>
      <c r="B41" s="36"/>
      <c r="D41" s="39">
        <f t="shared" si="18"/>
        <v>130</v>
      </c>
      <c r="E41" s="130">
        <f t="shared" si="17"/>
        <v>2.8097836960245295</v>
      </c>
      <c r="F41" s="130"/>
      <c r="H41" s="39">
        <f t="shared" si="19"/>
        <v>420</v>
      </c>
      <c r="I41" s="131">
        <f t="shared" si="20"/>
        <v>2.2138741693773518</v>
      </c>
      <c r="J41" s="131"/>
      <c r="K41" s="116"/>
      <c r="L41" s="117"/>
      <c r="M41" s="39"/>
      <c r="O41" s="118">
        <v>380</v>
      </c>
      <c r="P41" s="119">
        <f t="shared" si="0"/>
        <v>15.2</v>
      </c>
      <c r="Q41" s="120">
        <v>6</v>
      </c>
      <c r="R41" s="119">
        <f t="shared" si="1"/>
        <v>21.2</v>
      </c>
      <c r="S41" s="121">
        <f t="shared" si="21"/>
        <v>3262.5006295002822</v>
      </c>
      <c r="T41" s="122">
        <f t="shared" si="13"/>
        <v>722.65183573300203</v>
      </c>
      <c r="U41" s="123">
        <f t="shared" si="5"/>
        <v>3412.7764664000001</v>
      </c>
      <c r="V41" s="124">
        <f t="shared" si="14"/>
        <v>603.96785910562505</v>
      </c>
      <c r="W41" s="125">
        <f t="shared" si="7"/>
        <v>1169.5756973680257</v>
      </c>
      <c r="X41" s="124">
        <f t="shared" si="15"/>
        <v>4957.119586994093</v>
      </c>
      <c r="Y41" s="124">
        <f t="shared" si="16"/>
        <v>6277.6248992360242</v>
      </c>
      <c r="Z41" s="125">
        <f t="shared" si="2"/>
        <v>20406.216974337054</v>
      </c>
      <c r="AA41" s="126">
        <f t="shared" si="11"/>
        <v>2.2375237910457297</v>
      </c>
    </row>
    <row r="42" spans="1:27" s="113" customFormat="1" ht="13.5" customHeight="1">
      <c r="A42" s="27"/>
      <c r="B42" s="36"/>
      <c r="D42" s="39">
        <f t="shared" si="18"/>
        <v>140</v>
      </c>
      <c r="E42" s="130">
        <f t="shared" si="17"/>
        <v>2.7549948501529453</v>
      </c>
      <c r="F42" s="130"/>
      <c r="H42" s="39">
        <f t="shared" si="19"/>
        <v>440</v>
      </c>
      <c r="I42" s="131">
        <f t="shared" si="20"/>
        <v>2.2036618327478252</v>
      </c>
      <c r="J42" s="131"/>
      <c r="K42" s="116"/>
      <c r="L42" s="117"/>
      <c r="M42" s="39"/>
      <c r="O42" s="118">
        <v>400</v>
      </c>
      <c r="P42" s="119">
        <f t="shared" si="0"/>
        <v>16</v>
      </c>
      <c r="Q42" s="120">
        <v>6</v>
      </c>
      <c r="R42" s="119">
        <f t="shared" si="1"/>
        <v>22</v>
      </c>
      <c r="S42" s="121">
        <f t="shared" si="21"/>
        <v>3385.6138608021797</v>
      </c>
      <c r="T42" s="122">
        <f t="shared" si="13"/>
        <v>749.92171632670033</v>
      </c>
      <c r="U42" s="123">
        <f t="shared" si="5"/>
        <v>3541.5604840000005</v>
      </c>
      <c r="V42" s="124">
        <f t="shared" si="14"/>
        <v>626.75909907187508</v>
      </c>
      <c r="W42" s="125">
        <f t="shared" si="7"/>
        <v>1231.1323130189744</v>
      </c>
      <c r="X42" s="124">
        <f t="shared" si="15"/>
        <v>5218.0206178885182</v>
      </c>
      <c r="Y42" s="124">
        <f t="shared" si="16"/>
        <v>6608.0262097221312</v>
      </c>
      <c r="Z42" s="125">
        <f t="shared" si="2"/>
        <v>21361.034300830379</v>
      </c>
      <c r="AA42" s="126">
        <f t="shared" si="11"/>
        <v>2.2251077396698311</v>
      </c>
    </row>
    <row r="43" spans="1:27" s="113" customFormat="1" ht="13.5" customHeight="1">
      <c r="A43" s="27"/>
      <c r="B43" s="36"/>
      <c r="D43" s="39">
        <f t="shared" si="18"/>
        <v>150</v>
      </c>
      <c r="E43" s="130">
        <f t="shared" si="17"/>
        <v>2.6182826999066093</v>
      </c>
      <c r="F43" s="130"/>
      <c r="H43" s="39">
        <f t="shared" si="19"/>
        <v>460</v>
      </c>
      <c r="I43" s="131">
        <f t="shared" si="20"/>
        <v>2.1943375253904311</v>
      </c>
      <c r="J43" s="131"/>
      <c r="K43" s="116"/>
      <c r="L43" s="117"/>
      <c r="M43" s="39"/>
      <c r="O43" s="118">
        <v>420</v>
      </c>
      <c r="P43" s="119">
        <f t="shared" si="0"/>
        <v>16.8</v>
      </c>
      <c r="Q43" s="120">
        <v>6</v>
      </c>
      <c r="R43" s="119">
        <f t="shared" si="1"/>
        <v>22.8</v>
      </c>
      <c r="S43" s="121">
        <f t="shared" si="21"/>
        <v>3508.7270921040772</v>
      </c>
      <c r="T43" s="122">
        <f t="shared" si="13"/>
        <v>777.19159692039852</v>
      </c>
      <c r="U43" s="123">
        <f t="shared" si="5"/>
        <v>3670.3445016000005</v>
      </c>
      <c r="V43" s="124">
        <f t="shared" si="14"/>
        <v>649.55033903812512</v>
      </c>
      <c r="W43" s="125">
        <f t="shared" si="7"/>
        <v>1292.6889286699231</v>
      </c>
      <c r="X43" s="124">
        <f t="shared" si="15"/>
        <v>5478.9216487829444</v>
      </c>
      <c r="Y43" s="124">
        <f t="shared" si="16"/>
        <v>6938.4275202082381</v>
      </c>
      <c r="Z43" s="125">
        <f t="shared" si="2"/>
        <v>22315.851627323707</v>
      </c>
      <c r="AA43" s="126">
        <f t="shared" si="11"/>
        <v>2.2138741693773518</v>
      </c>
    </row>
    <row r="44" spans="1:27" s="113" customFormat="1" ht="13.5" customHeight="1">
      <c r="A44" s="27"/>
      <c r="B44" s="36"/>
      <c r="D44" s="39">
        <f t="shared" si="18"/>
        <v>160</v>
      </c>
      <c r="E44" s="130">
        <f t="shared" si="17"/>
        <v>2.5789652038829316</v>
      </c>
      <c r="F44" s="130"/>
      <c r="H44" s="39">
        <f t="shared" si="19"/>
        <v>480</v>
      </c>
      <c r="I44" s="131">
        <f t="shared" si="20"/>
        <v>2.1857902436461534</v>
      </c>
      <c r="J44" s="131"/>
      <c r="K44" s="116"/>
      <c r="L44" s="117"/>
      <c r="M44" s="39"/>
      <c r="O44" s="118">
        <v>440</v>
      </c>
      <c r="P44" s="119">
        <f t="shared" si="0"/>
        <v>17.600000000000001</v>
      </c>
      <c r="Q44" s="120">
        <v>6</v>
      </c>
      <c r="R44" s="119">
        <f t="shared" si="1"/>
        <v>23.6</v>
      </c>
      <c r="S44" s="121">
        <f t="shared" si="21"/>
        <v>3631.8403234059751</v>
      </c>
      <c r="T44" s="122">
        <f t="shared" si="13"/>
        <v>804.46147751409671</v>
      </c>
      <c r="U44" s="123">
        <f t="shared" si="5"/>
        <v>3799.1285192000005</v>
      </c>
      <c r="V44" s="124">
        <f t="shared" si="14"/>
        <v>672.34157900437515</v>
      </c>
      <c r="W44" s="125">
        <f t="shared" si="7"/>
        <v>1354.2455443208721</v>
      </c>
      <c r="X44" s="124">
        <f t="shared" si="15"/>
        <v>5739.8226796773706</v>
      </c>
      <c r="Y44" s="124">
        <f t="shared" si="16"/>
        <v>7268.828830694345</v>
      </c>
      <c r="Z44" s="125">
        <f t="shared" si="2"/>
        <v>23270.668953817032</v>
      </c>
      <c r="AA44" s="126">
        <f t="shared" si="11"/>
        <v>2.2036618327478252</v>
      </c>
    </row>
    <row r="45" spans="1:27" s="113" customFormat="1" ht="13.5" customHeight="1">
      <c r="A45" s="27"/>
      <c r="B45" s="36"/>
      <c r="D45" s="40">
        <f t="shared" si="18"/>
        <v>170</v>
      </c>
      <c r="E45" s="132">
        <f t="shared" si="17"/>
        <v>2.5442732956267453</v>
      </c>
      <c r="F45" s="132"/>
      <c r="H45" s="40">
        <f t="shared" si="19"/>
        <v>500</v>
      </c>
      <c r="I45" s="133">
        <f t="shared" si="20"/>
        <v>2.1779267444414177</v>
      </c>
      <c r="J45" s="133"/>
      <c r="K45" s="116"/>
      <c r="L45" s="117"/>
      <c r="M45" s="39"/>
      <c r="O45" s="118">
        <v>460</v>
      </c>
      <c r="P45" s="119">
        <f t="shared" si="0"/>
        <v>18.399999999999999</v>
      </c>
      <c r="Q45" s="120">
        <v>6</v>
      </c>
      <c r="R45" s="119">
        <f t="shared" si="1"/>
        <v>24.4</v>
      </c>
      <c r="S45" s="121">
        <f t="shared" si="21"/>
        <v>3754.9535547078722</v>
      </c>
      <c r="T45" s="122">
        <f t="shared" si="13"/>
        <v>831.73135810779479</v>
      </c>
      <c r="U45" s="123">
        <f t="shared" si="5"/>
        <v>3927.9125368000005</v>
      </c>
      <c r="V45" s="124">
        <f t="shared" si="14"/>
        <v>695.13281897062507</v>
      </c>
      <c r="W45" s="125">
        <f t="shared" si="7"/>
        <v>1415.8021599718206</v>
      </c>
      <c r="X45" s="124">
        <f t="shared" si="15"/>
        <v>6000.7237105717968</v>
      </c>
      <c r="Y45" s="124">
        <f t="shared" si="16"/>
        <v>7599.2301411804501</v>
      </c>
      <c r="Z45" s="125">
        <f t="shared" si="2"/>
        <v>24225.486280310361</v>
      </c>
      <c r="AA45" s="126">
        <f t="shared" si="11"/>
        <v>2.1943375253904311</v>
      </c>
    </row>
    <row r="46" spans="1:27" ht="15">
      <c r="O46" s="87">
        <v>480</v>
      </c>
      <c r="P46" s="93">
        <f t="shared" si="0"/>
        <v>19.2</v>
      </c>
      <c r="Q46" s="90">
        <v>6</v>
      </c>
      <c r="R46" s="93">
        <f t="shared" si="1"/>
        <v>25.2</v>
      </c>
      <c r="S46" s="92">
        <f t="shared" si="21"/>
        <v>3878.0667860097692</v>
      </c>
      <c r="T46" s="91">
        <f t="shared" si="13"/>
        <v>859.00123870149298</v>
      </c>
      <c r="U46" s="99">
        <f t="shared" si="5"/>
        <v>4056.6965544000004</v>
      </c>
      <c r="V46" s="105">
        <f t="shared" si="14"/>
        <v>717.9240589368751</v>
      </c>
      <c r="W46" s="103">
        <f t="shared" si="7"/>
        <v>1477.3587756227691</v>
      </c>
      <c r="X46" s="105">
        <f t="shared" si="15"/>
        <v>6261.6247414662221</v>
      </c>
      <c r="Y46" s="105">
        <f t="shared" si="16"/>
        <v>7929.631451666557</v>
      </c>
      <c r="Z46" s="103">
        <f t="shared" si="2"/>
        <v>25180.303606803689</v>
      </c>
      <c r="AA46" s="106">
        <f t="shared" si="11"/>
        <v>2.1857902436461534</v>
      </c>
    </row>
    <row r="47" spans="1:27" ht="10.5" customHeight="1">
      <c r="O47" s="87">
        <v>500</v>
      </c>
      <c r="P47" s="93">
        <f t="shared" si="0"/>
        <v>20</v>
      </c>
      <c r="Q47" s="90">
        <v>6</v>
      </c>
      <c r="R47" s="93">
        <f t="shared" si="1"/>
        <v>26</v>
      </c>
      <c r="S47" s="92">
        <f t="shared" si="21"/>
        <v>4001.1800173116667</v>
      </c>
      <c r="T47" s="91">
        <f t="shared" si="13"/>
        <v>886.27111929519128</v>
      </c>
      <c r="U47" s="99">
        <f t="shared" si="5"/>
        <v>4185.4805720000004</v>
      </c>
      <c r="V47" s="105">
        <f t="shared" si="14"/>
        <v>740.71529890312513</v>
      </c>
      <c r="W47" s="103">
        <f t="shared" si="7"/>
        <v>1538.9153912737179</v>
      </c>
      <c r="X47" s="105">
        <f t="shared" si="15"/>
        <v>6522.5257723606483</v>
      </c>
      <c r="Y47" s="105">
        <f t="shared" si="16"/>
        <v>8260.0327621526631</v>
      </c>
      <c r="Z47" s="103">
        <f t="shared" si="2"/>
        <v>26135.120933297014</v>
      </c>
      <c r="AA47" s="106">
        <f t="shared" si="11"/>
        <v>2.1779267444414177</v>
      </c>
    </row>
  </sheetData>
  <mergeCells count="3">
    <mergeCell ref="B2:M2"/>
    <mergeCell ref="B3:M3"/>
    <mergeCell ref="B4:M4"/>
  </mergeCells>
  <pageMargins left="0.78740157480314965" right="0" top="0.74803149606299213" bottom="0.74803149606299213" header="0.31496062992125984" footer="0.31496062992125984"/>
  <pageSetup paperSize="9" orientation="portrait" verticalDpi="300" r:id="rId1"/>
  <headerFooter>
    <oddHeader>&amp;L&amp;"Arial,Negrita"ANEXO I</oddHeader>
    <oddFooter>&amp;LPRECIOS TESTIGOS&amp;CMAYO 2017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I855"/>
  <sheetViews>
    <sheetView view="pageBreakPreview" zoomScale="60" workbookViewId="0">
      <pane ySplit="5" topLeftCell="A6" activePane="bottomLeft" state="frozen"/>
      <selection pane="bottomLeft"/>
    </sheetView>
  </sheetViews>
  <sheetFormatPr baseColWidth="10" defaultRowHeight="15"/>
  <cols>
    <col min="1" max="1" width="2.85546875" style="151" customWidth="1"/>
    <col min="2" max="2" width="5.140625" style="151" bestFit="1" customWidth="1"/>
    <col min="3" max="3" width="2.85546875" style="151" customWidth="1"/>
    <col min="4" max="4" width="45.7109375" style="151" bestFit="1" customWidth="1"/>
    <col min="5" max="5" width="12.7109375" style="151" bestFit="1" customWidth="1"/>
    <col min="6" max="6" width="15.5703125" style="151" bestFit="1" customWidth="1"/>
    <col min="7" max="7" width="2.85546875" style="151" customWidth="1"/>
    <col min="8" max="8" width="7.28515625" style="151" bestFit="1" customWidth="1"/>
    <col min="9" max="9" width="13.7109375" style="151" bestFit="1" customWidth="1"/>
    <col min="10" max="11" width="11.42578125" style="151"/>
    <col min="12" max="12" width="14.7109375" style="151" customWidth="1"/>
    <col min="13" max="16384" width="11.42578125" style="151"/>
  </cols>
  <sheetData>
    <row r="1" spans="1:8" ht="62.25" customHeight="1"/>
    <row r="2" spans="1:8" ht="20.25" customHeight="1">
      <c r="A2" s="290" t="s">
        <v>2465</v>
      </c>
      <c r="B2" s="290"/>
      <c r="C2" s="290"/>
      <c r="D2" s="290"/>
      <c r="E2" s="290"/>
      <c r="F2" s="290"/>
      <c r="G2" s="290"/>
      <c r="H2" s="290"/>
    </row>
    <row r="3" spans="1:8" ht="18.75" customHeight="1">
      <c r="A3" s="300" t="s">
        <v>1458</v>
      </c>
      <c r="B3" s="300"/>
      <c r="C3" s="300"/>
      <c r="D3" s="300"/>
      <c r="E3" s="300"/>
      <c r="F3" s="300"/>
      <c r="G3" s="300"/>
      <c r="H3" s="300"/>
    </row>
    <row r="4" spans="1:8" ht="18.75" customHeight="1">
      <c r="A4" s="301" t="s">
        <v>1457</v>
      </c>
      <c r="B4" s="301"/>
      <c r="C4" s="301"/>
      <c r="D4" s="301"/>
      <c r="E4" s="302"/>
      <c r="F4" s="302"/>
      <c r="G4" s="302"/>
      <c r="H4" s="302"/>
    </row>
    <row r="5" spans="1:8" ht="12.75" customHeight="1">
      <c r="A5" s="154"/>
      <c r="B5" s="298" t="s">
        <v>1457</v>
      </c>
      <c r="C5" s="298"/>
      <c r="D5" s="298"/>
      <c r="E5" s="152" t="s">
        <v>7</v>
      </c>
      <c r="F5" s="153" t="s">
        <v>6</v>
      </c>
      <c r="G5" s="154"/>
      <c r="H5" s="152" t="s">
        <v>5</v>
      </c>
    </row>
    <row r="6" spans="1:8">
      <c r="A6" s="171"/>
      <c r="B6" s="153">
        <v>618</v>
      </c>
      <c r="C6" s="171"/>
      <c r="D6" s="171" t="s">
        <v>1456</v>
      </c>
      <c r="E6" s="152" t="s">
        <v>1455</v>
      </c>
      <c r="F6" s="155">
        <f>VLOOKUP(E6,IN_05_17!$B$8:$E$634,4,FALSE)</f>
        <v>24.347345273603029</v>
      </c>
      <c r="G6" s="171"/>
      <c r="H6" s="152" t="s">
        <v>153</v>
      </c>
    </row>
    <row r="7" spans="1:8">
      <c r="A7" s="171"/>
      <c r="B7" s="153">
        <v>617</v>
      </c>
      <c r="C7" s="171"/>
      <c r="D7" s="171" t="s">
        <v>1454</v>
      </c>
      <c r="E7" s="152" t="s">
        <v>1453</v>
      </c>
      <c r="F7" s="155">
        <f>VLOOKUP(E7,IN_05_17!$B$8:$E$634,4,FALSE)</f>
        <v>21.882753526616614</v>
      </c>
      <c r="G7" s="171"/>
      <c r="H7" s="152" t="s">
        <v>153</v>
      </c>
    </row>
    <row r="8" spans="1:8">
      <c r="A8" s="171"/>
      <c r="B8" s="153">
        <v>615</v>
      </c>
      <c r="C8" s="171"/>
      <c r="D8" s="171" t="s">
        <v>1452</v>
      </c>
      <c r="E8" s="152" t="s">
        <v>1451</v>
      </c>
      <c r="F8" s="155">
        <f>VLOOKUP(E8,IN_05_17!$B$8:$E$634,4,FALSE)</f>
        <v>22.365673578305419</v>
      </c>
      <c r="G8" s="171"/>
      <c r="H8" s="152" t="s">
        <v>153</v>
      </c>
    </row>
    <row r="9" spans="1:8">
      <c r="A9" s="171"/>
      <c r="B9" s="153">
        <v>614</v>
      </c>
      <c r="C9" s="171"/>
      <c r="D9" s="171" t="s">
        <v>1450</v>
      </c>
      <c r="E9" s="152" t="s">
        <v>1449</v>
      </c>
      <c r="F9" s="155">
        <f>VLOOKUP(E9,IN_05_17!$B$8:$E$634,4,FALSE)</f>
        <v>21.225640591285597</v>
      </c>
      <c r="G9" s="171"/>
      <c r="H9" s="152" t="s">
        <v>153</v>
      </c>
    </row>
    <row r="10" spans="1:8">
      <c r="A10" s="171"/>
      <c r="B10" s="153">
        <v>622</v>
      </c>
      <c r="C10" s="171"/>
      <c r="D10" s="171" t="s">
        <v>1448</v>
      </c>
      <c r="E10" s="152" t="s">
        <v>1447</v>
      </c>
      <c r="F10" s="155">
        <f>VLOOKUP(E10,IN_05_17!$B$8:$E$634,4,FALSE)</f>
        <v>22.371519610304244</v>
      </c>
      <c r="G10" s="171"/>
      <c r="H10" s="152" t="s">
        <v>153</v>
      </c>
    </row>
    <row r="11" spans="1:8">
      <c r="A11" s="171"/>
      <c r="B11" s="153">
        <v>372</v>
      </c>
      <c r="C11" s="171"/>
      <c r="D11" s="171" t="s">
        <v>1446</v>
      </c>
      <c r="E11" s="152" t="s">
        <v>1445</v>
      </c>
      <c r="F11" s="155">
        <f>VLOOKUP(E11,IN_05_17!$B$8:$E$634,4,FALSE)</f>
        <v>23.668869524104345</v>
      </c>
      <c r="G11" s="171"/>
      <c r="H11" s="152" t="s">
        <v>153</v>
      </c>
    </row>
    <row r="12" spans="1:8">
      <c r="A12" s="171"/>
      <c r="B12" s="153">
        <v>2</v>
      </c>
      <c r="C12" s="171"/>
      <c r="D12" s="171" t="s">
        <v>1444</v>
      </c>
      <c r="E12" s="152" t="s">
        <v>1443</v>
      </c>
      <c r="F12" s="155">
        <f>VLOOKUP(E12,IN_05_17!$B$8:$E$634,4,FALSE)</f>
        <v>21.921920795949536</v>
      </c>
      <c r="G12" s="171"/>
      <c r="H12" s="152" t="s">
        <v>153</v>
      </c>
    </row>
    <row r="13" spans="1:8">
      <c r="A13" s="171"/>
      <c r="B13" s="153">
        <v>3</v>
      </c>
      <c r="C13" s="171"/>
      <c r="D13" s="171" t="s">
        <v>1442</v>
      </c>
      <c r="E13" s="152" t="s">
        <v>1441</v>
      </c>
      <c r="F13" s="155">
        <f>VLOOKUP(E13,IN_05_17!$B$8:$E$634,4,FALSE)</f>
        <v>20190.332447632692</v>
      </c>
      <c r="G13" s="171"/>
      <c r="H13" s="152" t="s">
        <v>489</v>
      </c>
    </row>
    <row r="14" spans="1:8">
      <c r="A14" s="171"/>
      <c r="B14" s="153">
        <v>373</v>
      </c>
      <c r="C14" s="171"/>
      <c r="D14" s="171" t="s">
        <v>1440</v>
      </c>
      <c r="E14" s="152" t="s">
        <v>1439</v>
      </c>
      <c r="F14" s="155">
        <f>VLOOKUP(E14,IN_05_17!$B$8:$E$634,4,FALSE)</f>
        <v>51.155687690644797</v>
      </c>
      <c r="G14" s="171"/>
      <c r="H14" s="152" t="s">
        <v>153</v>
      </c>
    </row>
    <row r="15" spans="1:8">
      <c r="A15" s="171"/>
      <c r="B15" s="153">
        <v>619</v>
      </c>
      <c r="C15" s="171"/>
      <c r="D15" s="171" t="s">
        <v>1438</v>
      </c>
      <c r="E15" s="152" t="s">
        <v>1437</v>
      </c>
      <c r="F15" s="155">
        <f>VLOOKUP(E15,IN_05_17!$B$8:$E$634,4,FALSE)</f>
        <v>10.21236514888913</v>
      </c>
      <c r="G15" s="171"/>
      <c r="H15" s="152" t="s">
        <v>4</v>
      </c>
    </row>
    <row r="16" spans="1:8">
      <c r="A16" s="171"/>
      <c r="B16" s="153">
        <v>377</v>
      </c>
      <c r="C16" s="171"/>
      <c r="D16" s="171" t="s">
        <v>1436</v>
      </c>
      <c r="E16" s="152" t="s">
        <v>1435</v>
      </c>
      <c r="F16" s="155">
        <f>VLOOKUP(E16,IN_05_17!$B$8:$E$634,4,FALSE)</f>
        <v>3.750348925248753</v>
      </c>
      <c r="G16" s="171"/>
      <c r="H16" s="152" t="s">
        <v>2</v>
      </c>
    </row>
    <row r="17" spans="1:8">
      <c r="A17" s="171"/>
      <c r="B17" s="153">
        <v>16</v>
      </c>
      <c r="C17" s="171"/>
      <c r="D17" s="171" t="s">
        <v>1434</v>
      </c>
      <c r="E17" s="152" t="s">
        <v>1433</v>
      </c>
      <c r="F17" s="155">
        <f>VLOOKUP(E17,IN_05_17!$B$8:$E$634,4,FALSE)</f>
        <v>26379.127506305129</v>
      </c>
      <c r="G17" s="171"/>
      <c r="H17" s="152" t="s">
        <v>489</v>
      </c>
    </row>
    <row r="18" spans="1:8">
      <c r="A18" s="171"/>
      <c r="B18" s="153">
        <v>750</v>
      </c>
      <c r="C18" s="171"/>
      <c r="D18" s="171" t="s">
        <v>1432</v>
      </c>
      <c r="E18" s="152" t="s">
        <v>1431</v>
      </c>
      <c r="F18" s="155">
        <f>VLOOKUP(E18,IN_05_17!$B$8:$E$634,4,FALSE)</f>
        <v>22.017402270691992</v>
      </c>
      <c r="G18" s="171"/>
      <c r="H18" s="152" t="s">
        <v>153</v>
      </c>
    </row>
    <row r="19" spans="1:8">
      <c r="A19" s="171"/>
      <c r="B19" s="153">
        <v>752</v>
      </c>
      <c r="C19" s="171"/>
      <c r="D19" s="171" t="s">
        <v>1430</v>
      </c>
      <c r="E19" s="152" t="s">
        <v>1429</v>
      </c>
      <c r="F19" s="155">
        <f>VLOOKUP(E19,IN_05_17!$B$8:$E$634,4,FALSE)</f>
        <v>21.743820395343629</v>
      </c>
      <c r="G19" s="171"/>
      <c r="H19" s="152" t="s">
        <v>153</v>
      </c>
    </row>
    <row r="20" spans="1:8">
      <c r="A20" s="171"/>
      <c r="B20" s="153">
        <v>758</v>
      </c>
      <c r="C20" s="171"/>
      <c r="D20" s="171" t="s">
        <v>1428</v>
      </c>
      <c r="E20" s="152" t="s">
        <v>1427</v>
      </c>
      <c r="F20" s="155">
        <f>VLOOKUP(E20,IN_05_17!$B$8:$E$634,4,FALSE)</f>
        <v>71.182775023251395</v>
      </c>
      <c r="G20" s="171"/>
      <c r="H20" s="152" t="s">
        <v>153</v>
      </c>
    </row>
    <row r="21" spans="1:8">
      <c r="A21" s="171"/>
      <c r="B21" s="153">
        <v>759</v>
      </c>
      <c r="C21" s="171"/>
      <c r="D21" s="171" t="s">
        <v>1426</v>
      </c>
      <c r="E21" s="152" t="s">
        <v>1425</v>
      </c>
      <c r="F21" s="155">
        <f>VLOOKUP(E21,IN_05_17!$B$8:$E$634,4,FALSE)</f>
        <v>106.18721020269777</v>
      </c>
      <c r="G21" s="171"/>
      <c r="H21" s="152" t="s">
        <v>153</v>
      </c>
    </row>
    <row r="22" spans="1:8">
      <c r="A22" s="171"/>
      <c r="B22" s="153">
        <v>1326</v>
      </c>
      <c r="C22" s="171"/>
      <c r="D22" s="171" t="s">
        <v>1424</v>
      </c>
      <c r="E22" s="152" t="s">
        <v>1423</v>
      </c>
      <c r="F22" s="155">
        <f>VLOOKUP(E22,IN_05_17!$B$8:$E$634,4,FALSE)</f>
        <v>93.175819120775756</v>
      </c>
      <c r="G22" s="171"/>
      <c r="H22" s="152" t="s">
        <v>2</v>
      </c>
    </row>
    <row r="23" spans="1:8">
      <c r="A23" s="171"/>
      <c r="B23" s="153">
        <v>1327</v>
      </c>
      <c r="C23" s="171"/>
      <c r="D23" s="171" t="s">
        <v>1422</v>
      </c>
      <c r="E23" s="152" t="s">
        <v>1421</v>
      </c>
      <c r="F23" s="155">
        <f>VLOOKUP(E23,IN_05_17!$B$8:$E$634,4,FALSE)</f>
        <v>66.15778913437488</v>
      </c>
      <c r="G23" s="171"/>
      <c r="H23" s="152" t="s">
        <v>2</v>
      </c>
    </row>
    <row r="24" spans="1:8">
      <c r="A24" s="171"/>
      <c r="B24" s="153">
        <v>912</v>
      </c>
      <c r="C24" s="171"/>
      <c r="D24" s="171" t="s">
        <v>1420</v>
      </c>
      <c r="E24" s="152" t="s">
        <v>1419</v>
      </c>
      <c r="F24" s="155">
        <f>VLOOKUP(E24,IN_05_17!$B$8:$E$634,4,FALSE)</f>
        <v>29.393587235547557</v>
      </c>
      <c r="G24" s="171"/>
      <c r="H24" s="152" t="s">
        <v>3</v>
      </c>
    </row>
    <row r="25" spans="1:8" ht="26.25" customHeight="1">
      <c r="A25" s="154"/>
      <c r="B25" s="298" t="s">
        <v>1418</v>
      </c>
      <c r="C25" s="298"/>
      <c r="D25" s="298"/>
      <c r="E25" s="152" t="s">
        <v>7</v>
      </c>
      <c r="F25" s="153" t="s">
        <v>6</v>
      </c>
      <c r="G25" s="154"/>
      <c r="H25" s="152" t="s">
        <v>5</v>
      </c>
    </row>
    <row r="26" spans="1:8">
      <c r="A26" s="171"/>
      <c r="B26" s="153">
        <v>1</v>
      </c>
      <c r="C26" s="171"/>
      <c r="D26" s="171" t="s">
        <v>1417</v>
      </c>
      <c r="E26" s="152" t="s">
        <v>1416</v>
      </c>
      <c r="F26" s="155">
        <f>VLOOKUP(E26,IN_05_17!$B$8:$E$634,4,FALSE)</f>
        <v>1438.5634262868248</v>
      </c>
      <c r="G26" s="171"/>
      <c r="H26" s="152" t="s">
        <v>1415</v>
      </c>
    </row>
    <row r="27" spans="1:8">
      <c r="A27" s="171"/>
      <c r="B27" s="153">
        <v>9</v>
      </c>
      <c r="C27" s="171"/>
      <c r="D27" s="171" t="s">
        <v>1414</v>
      </c>
      <c r="E27" s="152" t="s">
        <v>1413</v>
      </c>
      <c r="F27" s="155">
        <f>VLOOKUP(E27,IN_05_17!$B$8:$E$634,4,FALSE)</f>
        <v>84.606966222137729</v>
      </c>
      <c r="G27" s="171"/>
      <c r="H27" s="152" t="s">
        <v>4</v>
      </c>
    </row>
    <row r="28" spans="1:8">
      <c r="A28" s="171"/>
      <c r="B28" s="153">
        <v>10</v>
      </c>
      <c r="C28" s="171"/>
      <c r="D28" s="171" t="s">
        <v>1412</v>
      </c>
      <c r="E28" s="152" t="s">
        <v>1411</v>
      </c>
      <c r="F28" s="155">
        <f>VLOOKUP(E28,IN_05_17!$B$8:$E$634,4,FALSE)</f>
        <v>36.863301608056126</v>
      </c>
      <c r="G28" s="171"/>
      <c r="H28" s="152" t="s">
        <v>153</v>
      </c>
    </row>
    <row r="29" spans="1:8">
      <c r="A29" s="171"/>
      <c r="B29" s="153">
        <v>616</v>
      </c>
      <c r="C29" s="171"/>
      <c r="D29" s="171" t="s">
        <v>1410</v>
      </c>
      <c r="E29" s="152" t="s">
        <v>1409</v>
      </c>
      <c r="F29" s="155">
        <f>VLOOKUP(E29,IN_05_17!$B$8:$E$634,4,FALSE)</f>
        <v>36.503616092248954</v>
      </c>
      <c r="G29" s="171"/>
      <c r="H29" s="152" t="s">
        <v>153</v>
      </c>
    </row>
    <row r="30" spans="1:8">
      <c r="A30" s="171"/>
      <c r="B30" s="153">
        <v>11</v>
      </c>
      <c r="C30" s="171"/>
      <c r="D30" s="171" t="s">
        <v>1408</v>
      </c>
      <c r="E30" s="152" t="s">
        <v>1407</v>
      </c>
      <c r="F30" s="155">
        <f>VLOOKUP(E30,IN_05_17!$B$8:$E$634,4,FALSE)</f>
        <v>1.9169741393819508</v>
      </c>
      <c r="G30" s="171"/>
      <c r="H30" s="152" t="s">
        <v>4</v>
      </c>
    </row>
    <row r="31" spans="1:8">
      <c r="A31" s="171"/>
      <c r="B31" s="153">
        <v>12</v>
      </c>
      <c r="C31" s="171"/>
      <c r="D31" s="171" t="s">
        <v>1406</v>
      </c>
      <c r="E31" s="152" t="s">
        <v>1405</v>
      </c>
      <c r="F31" s="155">
        <f>VLOOKUP(E31,IN_05_17!$B$8:$E$634,4,FALSE)</f>
        <v>2.0741665916240621</v>
      </c>
      <c r="G31" s="171"/>
      <c r="H31" s="152" t="s">
        <v>4</v>
      </c>
    </row>
    <row r="32" spans="1:8">
      <c r="A32" s="171"/>
      <c r="B32" s="153">
        <v>620</v>
      </c>
      <c r="C32" s="171"/>
      <c r="D32" s="171" t="s">
        <v>1404</v>
      </c>
      <c r="E32" s="152" t="s">
        <v>1403</v>
      </c>
      <c r="F32" s="155">
        <f>VLOOKUP(E32,IN_05_17!$B$8:$E$634,4,FALSE)</f>
        <v>43.862293783673529</v>
      </c>
      <c r="G32" s="171"/>
      <c r="H32" s="152" t="s">
        <v>153</v>
      </c>
    </row>
    <row r="33" spans="1:8">
      <c r="A33" s="171"/>
      <c r="B33" s="153">
        <v>621</v>
      </c>
      <c r="C33" s="171"/>
      <c r="D33" s="171" t="s">
        <v>1402</v>
      </c>
      <c r="E33" s="152" t="s">
        <v>1401</v>
      </c>
      <c r="F33" s="155">
        <f>VLOOKUP(E33,IN_05_17!$B$8:$E$634,4,FALSE)</f>
        <v>126.89378341374328</v>
      </c>
      <c r="G33" s="171"/>
      <c r="H33" s="152" t="s">
        <v>4</v>
      </c>
    </row>
    <row r="34" spans="1:8" ht="26.25" customHeight="1">
      <c r="A34" s="154"/>
      <c r="B34" s="298" t="s">
        <v>1400</v>
      </c>
      <c r="C34" s="298"/>
      <c r="D34" s="298"/>
      <c r="E34" s="152" t="s">
        <v>7</v>
      </c>
      <c r="F34" s="153" t="s">
        <v>6</v>
      </c>
      <c r="G34" s="154"/>
      <c r="H34" s="152" t="s">
        <v>5</v>
      </c>
    </row>
    <row r="35" spans="1:8">
      <c r="A35" s="171"/>
      <c r="B35" s="153">
        <v>7</v>
      </c>
      <c r="C35" s="171"/>
      <c r="D35" s="171" t="s">
        <v>1399</v>
      </c>
      <c r="E35" s="152" t="s">
        <v>1398</v>
      </c>
      <c r="F35" s="155">
        <f>VLOOKUP(E35,IN_05_17!$B$8:$E$634,4,FALSE)</f>
        <v>38.480376715872879</v>
      </c>
      <c r="G35" s="171"/>
      <c r="H35" s="152" t="s">
        <v>153</v>
      </c>
    </row>
    <row r="36" spans="1:8">
      <c r="A36" s="171"/>
      <c r="B36" s="153">
        <v>8</v>
      </c>
      <c r="C36" s="171"/>
      <c r="D36" s="171" t="s">
        <v>1397</v>
      </c>
      <c r="E36" s="152" t="s">
        <v>1396</v>
      </c>
      <c r="F36" s="155">
        <f>VLOOKUP(E36,IN_05_17!$B$8:$E$634,4,FALSE)</f>
        <v>36.152173493869753</v>
      </c>
      <c r="G36" s="171"/>
      <c r="H36" s="152" t="s">
        <v>153</v>
      </c>
    </row>
    <row r="37" spans="1:8">
      <c r="A37" s="171"/>
      <c r="B37" s="153">
        <v>374</v>
      </c>
      <c r="C37" s="171"/>
      <c r="D37" s="171" t="s">
        <v>1395</v>
      </c>
      <c r="E37" s="152" t="s">
        <v>1394</v>
      </c>
      <c r="F37" s="155">
        <f>VLOOKUP(E37,IN_05_17!$B$8:$E$634,4,FALSE)</f>
        <v>44.122642905341237</v>
      </c>
      <c r="G37" s="171"/>
      <c r="H37" s="152" t="s">
        <v>153</v>
      </c>
    </row>
    <row r="38" spans="1:8">
      <c r="A38" s="171"/>
      <c r="B38" s="153">
        <v>375</v>
      </c>
      <c r="C38" s="171"/>
      <c r="D38" s="171" t="s">
        <v>1393</v>
      </c>
      <c r="E38" s="152" t="s">
        <v>1392</v>
      </c>
      <c r="F38" s="155">
        <f>VLOOKUP(E38,IN_05_17!$B$8:$E$634,4,FALSE)</f>
        <v>72.81909570652239</v>
      </c>
      <c r="G38" s="171"/>
      <c r="H38" s="152" t="s">
        <v>153</v>
      </c>
    </row>
    <row r="39" spans="1:8" ht="26.25" customHeight="1">
      <c r="A39" s="154"/>
      <c r="B39" s="298" t="s">
        <v>1391</v>
      </c>
      <c r="C39" s="298"/>
      <c r="D39" s="298"/>
      <c r="E39" s="152" t="s">
        <v>7</v>
      </c>
      <c r="F39" s="153" t="s">
        <v>6</v>
      </c>
      <c r="G39" s="154"/>
      <c r="H39" s="152" t="s">
        <v>5</v>
      </c>
    </row>
    <row r="40" spans="1:8">
      <c r="A40" s="171"/>
      <c r="B40" s="153">
        <v>376</v>
      </c>
      <c r="C40" s="171"/>
      <c r="D40" s="171" t="s">
        <v>1390</v>
      </c>
      <c r="E40" s="152" t="s">
        <v>1389</v>
      </c>
      <c r="F40" s="155">
        <f>VLOOKUP(E40,IN_05_17!$B$8:$E$634,4,FALSE)</f>
        <v>5.3217498059150845</v>
      </c>
      <c r="G40" s="171"/>
      <c r="H40" s="152" t="s">
        <v>2</v>
      </c>
    </row>
    <row r="41" spans="1:8">
      <c r="A41" s="171"/>
      <c r="B41" s="153">
        <v>14</v>
      </c>
      <c r="C41" s="171"/>
      <c r="D41" s="171" t="s">
        <v>1388</v>
      </c>
      <c r="E41" s="152" t="s">
        <v>1387</v>
      </c>
      <c r="F41" s="155">
        <f>VLOOKUP(E41,IN_05_17!$B$8:$E$634,4,FALSE)</f>
        <v>13.722107780865043</v>
      </c>
      <c r="G41" s="171"/>
      <c r="H41" s="152" t="s">
        <v>2</v>
      </c>
    </row>
    <row r="42" spans="1:8">
      <c r="A42" s="171"/>
      <c r="B42" s="153">
        <v>764</v>
      </c>
      <c r="C42" s="171"/>
      <c r="D42" s="171" t="s">
        <v>1386</v>
      </c>
      <c r="E42" s="152" t="s">
        <v>1385</v>
      </c>
      <c r="F42" s="155">
        <f>VLOOKUP(E42,IN_05_17!$B$8:$E$634,4,FALSE)</f>
        <v>8.202276014775741</v>
      </c>
      <c r="G42" s="171"/>
      <c r="H42" s="152" t="s">
        <v>2</v>
      </c>
    </row>
    <row r="43" spans="1:8" ht="26.25" customHeight="1">
      <c r="A43" s="154"/>
      <c r="B43" s="298" t="s">
        <v>1384</v>
      </c>
      <c r="C43" s="298"/>
      <c r="D43" s="298"/>
      <c r="E43" s="152" t="s">
        <v>7</v>
      </c>
      <c r="F43" s="153" t="s">
        <v>6</v>
      </c>
      <c r="G43" s="154"/>
      <c r="H43" s="152" t="s">
        <v>5</v>
      </c>
    </row>
    <row r="44" spans="1:8">
      <c r="A44" s="171"/>
      <c r="B44" s="153">
        <v>13</v>
      </c>
      <c r="C44" s="171"/>
      <c r="D44" s="171" t="s">
        <v>1383</v>
      </c>
      <c r="E44" s="152" t="s">
        <v>1382</v>
      </c>
      <c r="F44" s="155">
        <f>VLOOKUP(E44,IN_05_17!$B$8:$E$634,4,FALSE)</f>
        <v>8.7004417126156799</v>
      </c>
      <c r="G44" s="171"/>
      <c r="H44" s="152" t="s">
        <v>4</v>
      </c>
    </row>
    <row r="45" spans="1:8">
      <c r="A45" s="171"/>
      <c r="B45" s="153">
        <v>753</v>
      </c>
      <c r="C45" s="171"/>
      <c r="D45" s="171" t="s">
        <v>1381</v>
      </c>
      <c r="E45" s="152" t="s">
        <v>1380</v>
      </c>
      <c r="F45" s="155">
        <f>VLOOKUP(E45,IN_05_17!$B$8:$E$634,4,FALSE)</f>
        <v>64.7276835194113</v>
      </c>
      <c r="G45" s="171"/>
      <c r="H45" s="152" t="s">
        <v>1373</v>
      </c>
    </row>
    <row r="46" spans="1:8">
      <c r="A46" s="171"/>
      <c r="B46" s="153">
        <v>754</v>
      </c>
      <c r="C46" s="171"/>
      <c r="D46" s="171" t="s">
        <v>1379</v>
      </c>
      <c r="E46" s="152" t="s">
        <v>1378</v>
      </c>
      <c r="F46" s="155">
        <f>VLOOKUP(E46,IN_05_17!$B$8:$E$634,4,FALSE)</f>
        <v>111.68095046612224</v>
      </c>
      <c r="G46" s="171"/>
      <c r="H46" s="152" t="s">
        <v>1373</v>
      </c>
    </row>
    <row r="47" spans="1:8">
      <c r="A47" s="171"/>
      <c r="B47" s="153">
        <v>755</v>
      </c>
      <c r="C47" s="171"/>
      <c r="D47" s="171" t="s">
        <v>1377</v>
      </c>
      <c r="E47" s="152" t="s">
        <v>1376</v>
      </c>
      <c r="F47" s="155">
        <f>VLOOKUP(E47,IN_05_17!$B$8:$E$634,4,FALSE)</f>
        <v>248.03826842008453</v>
      </c>
      <c r="G47" s="171"/>
      <c r="H47" s="152" t="s">
        <v>1373</v>
      </c>
    </row>
    <row r="48" spans="1:8">
      <c r="A48" s="171"/>
      <c r="B48" s="153">
        <v>757</v>
      </c>
      <c r="C48" s="171"/>
      <c r="D48" s="171" t="s">
        <v>1375</v>
      </c>
      <c r="E48" s="152" t="s">
        <v>1374</v>
      </c>
      <c r="F48" s="155">
        <f>VLOOKUP(E48,IN_05_17!$B$8:$E$634,4,FALSE)</f>
        <v>434.40551805311344</v>
      </c>
      <c r="G48" s="171"/>
      <c r="H48" s="152" t="s">
        <v>1373</v>
      </c>
    </row>
    <row r="49" spans="1:8">
      <c r="A49" s="171"/>
      <c r="B49" s="153">
        <v>773</v>
      </c>
      <c r="C49" s="171"/>
      <c r="D49" s="171" t="s">
        <v>1372</v>
      </c>
      <c r="E49" s="152" t="s">
        <v>1371</v>
      </c>
      <c r="F49" s="155">
        <f>VLOOKUP(E49,IN_05_17!$B$8:$E$634,4,FALSE)</f>
        <v>22.070332821082502</v>
      </c>
      <c r="G49" s="171"/>
      <c r="H49" s="152" t="s">
        <v>4</v>
      </c>
    </row>
    <row r="50" spans="1:8">
      <c r="A50" s="171"/>
      <c r="B50" s="153">
        <v>774</v>
      </c>
      <c r="C50" s="171"/>
      <c r="D50" s="171" t="s">
        <v>1370</v>
      </c>
      <c r="E50" s="152" t="s">
        <v>1369</v>
      </c>
      <c r="F50" s="155">
        <f>VLOOKUP(E50,IN_05_17!$B$8:$E$634,4,FALSE)</f>
        <v>73.79632894373394</v>
      </c>
      <c r="G50" s="171"/>
      <c r="H50" s="152" t="s">
        <v>4</v>
      </c>
    </row>
    <row r="51" spans="1:8">
      <c r="A51" s="171"/>
      <c r="B51" s="153">
        <v>775</v>
      </c>
      <c r="C51" s="171"/>
      <c r="D51" s="171" t="s">
        <v>1368</v>
      </c>
      <c r="E51" s="152" t="s">
        <v>1367</v>
      </c>
      <c r="F51" s="155">
        <f>VLOOKUP(E51,IN_05_17!$B$8:$E$634,4,FALSE)</f>
        <v>55.455773323519338</v>
      </c>
      <c r="G51" s="171"/>
      <c r="H51" s="152" t="s">
        <v>4</v>
      </c>
    </row>
    <row r="52" spans="1:8" ht="15" customHeight="1">
      <c r="A52" s="154"/>
      <c r="B52" s="298" t="s">
        <v>1366</v>
      </c>
      <c r="C52" s="298"/>
      <c r="D52" s="298"/>
      <c r="E52" s="152" t="s">
        <v>7</v>
      </c>
      <c r="F52" s="153" t="s">
        <v>6</v>
      </c>
      <c r="G52" s="154"/>
      <c r="H52" s="152" t="s">
        <v>5</v>
      </c>
    </row>
    <row r="53" spans="1:8">
      <c r="A53" s="171"/>
      <c r="B53" s="153">
        <v>4</v>
      </c>
      <c r="C53" s="171"/>
      <c r="D53" s="171" t="s">
        <v>1365</v>
      </c>
      <c r="E53" s="152" t="s">
        <v>1364</v>
      </c>
      <c r="F53" s="155">
        <f>VLOOKUP(E53,IN_05_17!$B$8:$E$634,4,FALSE)</f>
        <v>37.912616858057454</v>
      </c>
      <c r="G53" s="171"/>
      <c r="H53" s="152" t="s">
        <v>153</v>
      </c>
    </row>
    <row r="54" spans="1:8">
      <c r="A54" s="171"/>
      <c r="B54" s="153">
        <v>6</v>
      </c>
      <c r="C54" s="171"/>
      <c r="D54" s="171" t="s">
        <v>1363</v>
      </c>
      <c r="E54" s="152" t="s">
        <v>1362</v>
      </c>
      <c r="F54" s="155">
        <f>VLOOKUP(E54,IN_05_17!$B$8:$E$634,4,FALSE)</f>
        <v>33.081747415222246</v>
      </c>
      <c r="G54" s="171"/>
      <c r="H54" s="152" t="s">
        <v>153</v>
      </c>
    </row>
    <row r="55" spans="1:8" ht="15" customHeight="1">
      <c r="A55" s="154"/>
      <c r="B55" s="298" t="s">
        <v>1361</v>
      </c>
      <c r="C55" s="298"/>
      <c r="D55" s="298"/>
      <c r="E55" s="152" t="s">
        <v>7</v>
      </c>
      <c r="F55" s="153" t="s">
        <v>6</v>
      </c>
      <c r="G55" s="154"/>
      <c r="H55" s="152" t="s">
        <v>5</v>
      </c>
    </row>
    <row r="56" spans="1:8">
      <c r="A56" s="171"/>
      <c r="B56" s="153">
        <v>5</v>
      </c>
      <c r="C56" s="171"/>
      <c r="D56" s="171" t="s">
        <v>1360</v>
      </c>
      <c r="E56" s="152" t="s">
        <v>1359</v>
      </c>
      <c r="F56" s="155">
        <f>VLOOKUP(E56,IN_05_17!$B$8:$E$634,4,FALSE)</f>
        <v>45.251436429515429</v>
      </c>
      <c r="G56" s="171"/>
      <c r="H56" s="152" t="s">
        <v>2</v>
      </c>
    </row>
    <row r="57" spans="1:8" ht="15" customHeight="1">
      <c r="A57" s="154"/>
      <c r="B57" s="298" t="s">
        <v>1358</v>
      </c>
      <c r="C57" s="298"/>
      <c r="D57" s="298"/>
      <c r="E57" s="152" t="s">
        <v>7</v>
      </c>
      <c r="F57" s="153" t="s">
        <v>6</v>
      </c>
      <c r="G57" s="154"/>
      <c r="H57" s="152" t="s">
        <v>5</v>
      </c>
    </row>
    <row r="58" spans="1:8">
      <c r="A58" s="171"/>
      <c r="B58" s="153">
        <v>15</v>
      </c>
      <c r="C58" s="171"/>
      <c r="D58" s="171" t="s">
        <v>1357</v>
      </c>
      <c r="E58" s="152" t="s">
        <v>1356</v>
      </c>
      <c r="F58" s="155">
        <f>VLOOKUP(E58,IN_05_17!$B$8:$E$634,4,FALSE)</f>
        <v>59.081626120081793</v>
      </c>
      <c r="G58" s="171"/>
      <c r="H58" s="152" t="s">
        <v>2</v>
      </c>
    </row>
    <row r="59" spans="1:8" ht="26.25" customHeight="1">
      <c r="A59" s="299" t="s">
        <v>1355</v>
      </c>
      <c r="B59" s="299"/>
      <c r="C59" s="299"/>
      <c r="D59" s="299"/>
      <c r="E59" s="298"/>
      <c r="F59" s="298"/>
      <c r="G59" s="298"/>
      <c r="H59" s="298"/>
    </row>
    <row r="60" spans="1:8" ht="15" customHeight="1">
      <c r="A60" s="154"/>
      <c r="B60" s="298" t="s">
        <v>1354</v>
      </c>
      <c r="C60" s="298"/>
      <c r="D60" s="298"/>
      <c r="E60" s="152" t="s">
        <v>7</v>
      </c>
      <c r="F60" s="153" t="s">
        <v>6</v>
      </c>
      <c r="G60" s="154"/>
      <c r="H60" s="152" t="s">
        <v>5</v>
      </c>
    </row>
    <row r="61" spans="1:8">
      <c r="A61" s="171"/>
      <c r="B61" s="153">
        <v>18</v>
      </c>
      <c r="C61" s="171"/>
      <c r="D61" s="171" t="s">
        <v>1353</v>
      </c>
      <c r="E61" s="152" t="s">
        <v>1352</v>
      </c>
      <c r="F61" s="155">
        <f>VLOOKUP(E61,IN_05_17!$B$8:$E$634,4,FALSE)</f>
        <v>29.085035115259888</v>
      </c>
      <c r="G61" s="171"/>
      <c r="H61" s="152" t="s">
        <v>156</v>
      </c>
    </row>
    <row r="62" spans="1:8" ht="26.25" customHeight="1">
      <c r="A62" s="154"/>
      <c r="B62" s="298" t="s">
        <v>1351</v>
      </c>
      <c r="C62" s="298"/>
      <c r="D62" s="298"/>
      <c r="E62" s="152" t="s">
        <v>7</v>
      </c>
      <c r="F62" s="153" t="s">
        <v>6</v>
      </c>
      <c r="G62" s="154"/>
      <c r="H62" s="152" t="s">
        <v>5</v>
      </c>
    </row>
    <row r="63" spans="1:8">
      <c r="A63" s="171"/>
      <c r="B63" s="153">
        <v>17</v>
      </c>
      <c r="C63" s="171"/>
      <c r="D63" s="171" t="s">
        <v>1350</v>
      </c>
      <c r="E63" s="152" t="s">
        <v>1349</v>
      </c>
      <c r="F63" s="155">
        <f>VLOOKUP(E63,IN_05_17!$B$8:$E$634,4,FALSE)</f>
        <v>29.758198865873215</v>
      </c>
      <c r="G63" s="171"/>
      <c r="H63" s="152" t="s">
        <v>156</v>
      </c>
    </row>
    <row r="64" spans="1:8" ht="26.25" customHeight="1">
      <c r="A64" s="299" t="s">
        <v>1348</v>
      </c>
      <c r="B64" s="299"/>
      <c r="C64" s="299"/>
      <c r="D64" s="299"/>
      <c r="E64" s="298"/>
      <c r="F64" s="298"/>
      <c r="G64" s="298"/>
      <c r="H64" s="298"/>
    </row>
    <row r="65" spans="1:8" ht="15" customHeight="1">
      <c r="A65" s="154"/>
      <c r="B65" s="298" t="s">
        <v>1347</v>
      </c>
      <c r="C65" s="298"/>
      <c r="D65" s="298"/>
      <c r="E65" s="152" t="s">
        <v>7</v>
      </c>
      <c r="F65" s="153" t="s">
        <v>6</v>
      </c>
      <c r="G65" s="154"/>
      <c r="H65" s="152" t="s">
        <v>5</v>
      </c>
    </row>
    <row r="66" spans="1:8" ht="26.25" customHeight="1">
      <c r="A66" s="171"/>
      <c r="B66" s="153">
        <v>25</v>
      </c>
      <c r="C66" s="171"/>
      <c r="D66" s="171" t="s">
        <v>1346</v>
      </c>
      <c r="E66" s="152" t="s">
        <v>1345</v>
      </c>
      <c r="F66" s="155">
        <f>VLOOKUP(E66,IN_05_17!$B$8:$E$634,4,FALSE)</f>
        <v>42.341288179654583</v>
      </c>
      <c r="G66" s="171"/>
      <c r="H66" s="152" t="s">
        <v>153</v>
      </c>
    </row>
    <row r="67" spans="1:8" ht="26.25" customHeight="1">
      <c r="A67" s="154"/>
      <c r="B67" s="298" t="s">
        <v>1344</v>
      </c>
      <c r="C67" s="298"/>
      <c r="D67" s="298"/>
      <c r="E67" s="152" t="s">
        <v>7</v>
      </c>
      <c r="F67" s="153" t="s">
        <v>6</v>
      </c>
      <c r="G67" s="154"/>
      <c r="H67" s="152" t="s">
        <v>5</v>
      </c>
    </row>
    <row r="68" spans="1:8">
      <c r="A68" s="171"/>
      <c r="B68" s="153">
        <v>716</v>
      </c>
      <c r="C68" s="171"/>
      <c r="D68" s="171" t="s">
        <v>1343</v>
      </c>
      <c r="E68" s="152" t="s">
        <v>1342</v>
      </c>
      <c r="F68" s="155">
        <f>VLOOKUP(E68,IN_05_17!$B$8:$E$634,4,FALSE)</f>
        <v>145.34867042157308</v>
      </c>
      <c r="G68" s="171"/>
      <c r="H68" s="152" t="s">
        <v>156</v>
      </c>
    </row>
    <row r="69" spans="1:8" ht="26.25" customHeight="1">
      <c r="A69" s="154"/>
      <c r="B69" s="298" t="s">
        <v>1341</v>
      </c>
      <c r="C69" s="298"/>
      <c r="D69" s="298"/>
      <c r="E69" s="152" t="s">
        <v>7</v>
      </c>
      <c r="F69" s="153" t="s">
        <v>6</v>
      </c>
      <c r="G69" s="154"/>
      <c r="H69" s="152" t="s">
        <v>5</v>
      </c>
    </row>
    <row r="70" spans="1:8">
      <c r="A70" s="171"/>
      <c r="B70" s="153">
        <v>22</v>
      </c>
      <c r="C70" s="171"/>
      <c r="D70" s="171" t="s">
        <v>1340</v>
      </c>
      <c r="E70" s="152" t="s">
        <v>1339</v>
      </c>
      <c r="F70" s="155">
        <f>VLOOKUP(E70,IN_05_17!$B$8:$E$634,4,FALSE)</f>
        <v>15.560084909142786</v>
      </c>
      <c r="G70" s="171"/>
      <c r="H70" s="152" t="s">
        <v>156</v>
      </c>
    </row>
    <row r="71" spans="1:8" ht="26.25" customHeight="1">
      <c r="A71" s="154"/>
      <c r="B71" s="298" t="s">
        <v>1338</v>
      </c>
      <c r="C71" s="298"/>
      <c r="D71" s="298"/>
      <c r="E71" s="152" t="s">
        <v>7</v>
      </c>
      <c r="F71" s="153" t="s">
        <v>6</v>
      </c>
      <c r="G71" s="154"/>
      <c r="H71" s="152" t="s">
        <v>5</v>
      </c>
    </row>
    <row r="72" spans="1:8" ht="26.25" customHeight="1">
      <c r="A72" s="171"/>
      <c r="B72" s="153">
        <v>20</v>
      </c>
      <c r="C72" s="171"/>
      <c r="D72" s="171" t="s">
        <v>1337</v>
      </c>
      <c r="E72" s="152" t="s">
        <v>1336</v>
      </c>
      <c r="F72" s="155">
        <f>VLOOKUP(E72,IN_05_17!$B$8:$E$634,4,FALSE)</f>
        <v>87.111390344751641</v>
      </c>
      <c r="G72" s="171"/>
      <c r="H72" s="152" t="s">
        <v>3</v>
      </c>
    </row>
    <row r="73" spans="1:8">
      <c r="A73" s="171"/>
      <c r="B73" s="153">
        <v>23</v>
      </c>
      <c r="C73" s="171"/>
      <c r="D73" s="171" t="s">
        <v>1335</v>
      </c>
      <c r="E73" s="152" t="s">
        <v>1334</v>
      </c>
      <c r="F73" s="155">
        <f>VLOOKUP(E73,IN_05_17!$B$8:$E$634,4,FALSE)</f>
        <v>78.386374987430031</v>
      </c>
      <c r="G73" s="171"/>
      <c r="H73" s="152" t="s">
        <v>3</v>
      </c>
    </row>
    <row r="74" spans="1:8" ht="26.25" customHeight="1">
      <c r="A74" s="171"/>
      <c r="B74" s="153">
        <v>24</v>
      </c>
      <c r="C74" s="171"/>
      <c r="D74" s="171" t="s">
        <v>1333</v>
      </c>
      <c r="E74" s="152" t="s">
        <v>1332</v>
      </c>
      <c r="F74" s="155">
        <f>VLOOKUP(E74,IN_05_17!$B$8:$E$634,4,FALSE)</f>
        <v>80.318411420617608</v>
      </c>
      <c r="G74" s="171"/>
      <c r="H74" s="152" t="s">
        <v>3</v>
      </c>
    </row>
    <row r="75" spans="1:8">
      <c r="A75" s="171"/>
      <c r="B75" s="153">
        <v>379</v>
      </c>
      <c r="C75" s="171"/>
      <c r="D75" s="171" t="s">
        <v>1331</v>
      </c>
      <c r="E75" s="152" t="s">
        <v>1330</v>
      </c>
      <c r="F75" s="155">
        <f>VLOOKUP(E75,IN_05_17!$B$8:$E$634,4,FALSE)</f>
        <v>12.157189902701376</v>
      </c>
      <c r="G75" s="171"/>
      <c r="H75" s="152" t="s">
        <v>153</v>
      </c>
    </row>
    <row r="76" spans="1:8" ht="26.25" customHeight="1">
      <c r="A76" s="171"/>
      <c r="B76" s="153">
        <v>1388</v>
      </c>
      <c r="C76" s="171"/>
      <c r="D76" s="171" t="s">
        <v>1739</v>
      </c>
      <c r="E76" s="152" t="s">
        <v>1329</v>
      </c>
      <c r="F76" s="155">
        <f>VLOOKUP(E76,IN_05_17!$B$8:$E$634,4,FALSE)</f>
        <v>83.734243449364911</v>
      </c>
      <c r="G76" s="171"/>
      <c r="H76" s="152" t="s">
        <v>3</v>
      </c>
    </row>
    <row r="77" spans="1:8" ht="15" customHeight="1">
      <c r="A77" s="154"/>
      <c r="B77" s="298" t="s">
        <v>1328</v>
      </c>
      <c r="C77" s="298"/>
      <c r="D77" s="298"/>
      <c r="E77" s="152" t="s">
        <v>7</v>
      </c>
      <c r="F77" s="153" t="s">
        <v>6</v>
      </c>
      <c r="G77" s="154"/>
      <c r="H77" s="152" t="s">
        <v>5</v>
      </c>
    </row>
    <row r="78" spans="1:8" ht="26.25" customHeight="1">
      <c r="A78" s="171"/>
      <c r="B78" s="153">
        <v>30</v>
      </c>
      <c r="C78" s="171"/>
      <c r="D78" s="171" t="s">
        <v>1327</v>
      </c>
      <c r="E78" s="152" t="s">
        <v>1326</v>
      </c>
      <c r="F78" s="155">
        <f>VLOOKUP(E78,IN_05_17!$B$8:$E$634,4,FALSE)</f>
        <v>8.9357703719137174</v>
      </c>
      <c r="G78" s="171"/>
      <c r="H78" s="152" t="s">
        <v>153</v>
      </c>
    </row>
    <row r="79" spans="1:8" ht="15" customHeight="1">
      <c r="A79" s="154"/>
      <c r="B79" s="298" t="s">
        <v>1325</v>
      </c>
      <c r="C79" s="298"/>
      <c r="D79" s="298"/>
      <c r="E79" s="152" t="s">
        <v>7</v>
      </c>
      <c r="F79" s="153" t="s">
        <v>6</v>
      </c>
      <c r="G79" s="154"/>
      <c r="H79" s="152" t="s">
        <v>5</v>
      </c>
    </row>
    <row r="80" spans="1:8">
      <c r="A80" s="171"/>
      <c r="B80" s="153">
        <v>27</v>
      </c>
      <c r="C80" s="171"/>
      <c r="D80" s="171" t="s">
        <v>1324</v>
      </c>
      <c r="E80" s="152" t="s">
        <v>1323</v>
      </c>
      <c r="F80" s="155">
        <f>VLOOKUP(E80,IN_05_17!$B$8:$E$634,4,FALSE)</f>
        <v>19.908614743140596</v>
      </c>
      <c r="G80" s="171"/>
      <c r="H80" s="152" t="s">
        <v>156</v>
      </c>
    </row>
    <row r="81" spans="1:8" ht="15" customHeight="1">
      <c r="A81" s="154"/>
      <c r="B81" s="298" t="s">
        <v>1322</v>
      </c>
      <c r="C81" s="298"/>
      <c r="D81" s="298"/>
      <c r="E81" s="152" t="s">
        <v>7</v>
      </c>
      <c r="F81" s="153" t="s">
        <v>6</v>
      </c>
      <c r="G81" s="154"/>
      <c r="H81" s="152" t="s">
        <v>5</v>
      </c>
    </row>
    <row r="82" spans="1:8">
      <c r="A82" s="171"/>
      <c r="B82" s="153">
        <v>26</v>
      </c>
      <c r="C82" s="171"/>
      <c r="D82" s="171" t="s">
        <v>1321</v>
      </c>
      <c r="E82" s="152" t="s">
        <v>1320</v>
      </c>
      <c r="F82" s="155">
        <f>VLOOKUP(E82,IN_05_17!$B$8:$E$634,4,FALSE)</f>
        <v>4.0764414640639686</v>
      </c>
      <c r="G82" s="171"/>
      <c r="H82" s="152" t="s">
        <v>3</v>
      </c>
    </row>
    <row r="83" spans="1:8" ht="15" customHeight="1">
      <c r="A83" s="154"/>
      <c r="B83" s="298" t="s">
        <v>1319</v>
      </c>
      <c r="C83" s="298"/>
      <c r="D83" s="298"/>
      <c r="E83" s="152" t="s">
        <v>7</v>
      </c>
      <c r="F83" s="153" t="s">
        <v>6</v>
      </c>
      <c r="G83" s="154"/>
      <c r="H83" s="152" t="s">
        <v>5</v>
      </c>
    </row>
    <row r="84" spans="1:8" ht="26.25" customHeight="1">
      <c r="A84" s="171"/>
      <c r="B84" s="153">
        <v>28</v>
      </c>
      <c r="C84" s="171"/>
      <c r="D84" s="171" t="s">
        <v>1318</v>
      </c>
      <c r="E84" s="152" t="s">
        <v>1317</v>
      </c>
      <c r="F84" s="155">
        <f>VLOOKUP(E84,IN_05_17!$B$8:$E$634,4,FALSE)</f>
        <v>69.067244819141777</v>
      </c>
      <c r="G84" s="171"/>
      <c r="H84" s="152" t="s">
        <v>3</v>
      </c>
    </row>
    <row r="85" spans="1:8">
      <c r="A85" s="171"/>
      <c r="B85" s="153">
        <v>1072</v>
      </c>
      <c r="C85" s="171"/>
      <c r="D85" s="171" t="s">
        <v>1316</v>
      </c>
      <c r="E85" s="152" t="s">
        <v>1315</v>
      </c>
      <c r="F85" s="155">
        <f>VLOOKUP(E85,IN_05_17!$B$8:$E$634,4,FALSE)</f>
        <v>38.749748546137084</v>
      </c>
      <c r="G85" s="171"/>
      <c r="H85" s="152" t="s">
        <v>3</v>
      </c>
    </row>
    <row r="86" spans="1:8" ht="26.25" customHeight="1">
      <c r="A86" s="171"/>
      <c r="B86" s="153">
        <v>1101</v>
      </c>
      <c r="C86" s="171"/>
      <c r="D86" s="171" t="s">
        <v>1314</v>
      </c>
      <c r="E86" s="152" t="s">
        <v>1313</v>
      </c>
      <c r="F86" s="155">
        <f>VLOOKUP(E86,IN_05_17!$B$8:$E$634,4,FALSE)</f>
        <v>103.351929074643</v>
      </c>
      <c r="G86" s="171"/>
      <c r="H86" s="152" t="s">
        <v>2</v>
      </c>
    </row>
    <row r="87" spans="1:8" ht="18" customHeight="1">
      <c r="A87" s="299" t="s">
        <v>1312</v>
      </c>
      <c r="B87" s="299"/>
      <c r="C87" s="299"/>
      <c r="D87" s="299"/>
      <c r="E87" s="298"/>
      <c r="F87" s="298"/>
      <c r="G87" s="298"/>
      <c r="H87" s="298"/>
    </row>
    <row r="88" spans="1:8" ht="26.25" customHeight="1">
      <c r="A88" s="154"/>
      <c r="B88" s="298" t="s">
        <v>1311</v>
      </c>
      <c r="C88" s="298"/>
      <c r="D88" s="298"/>
      <c r="E88" s="152" t="s">
        <v>7</v>
      </c>
      <c r="F88" s="153" t="s">
        <v>6</v>
      </c>
      <c r="G88" s="154"/>
      <c r="H88" s="152" t="s">
        <v>5</v>
      </c>
    </row>
    <row r="89" spans="1:8">
      <c r="A89" s="171"/>
      <c r="B89" s="153">
        <v>31</v>
      </c>
      <c r="C89" s="171"/>
      <c r="D89" s="171" t="s">
        <v>1310</v>
      </c>
      <c r="E89" s="152" t="s">
        <v>1309</v>
      </c>
      <c r="F89" s="155">
        <f>VLOOKUP(E89,IN_05_17!$B$8:$E$634,4,FALSE)</f>
        <v>310.40665205320892</v>
      </c>
      <c r="G89" s="171"/>
      <c r="H89" s="152" t="s">
        <v>1</v>
      </c>
    </row>
    <row r="90" spans="1:8" ht="26.25" customHeight="1">
      <c r="A90" s="171"/>
      <c r="B90" s="153">
        <v>35</v>
      </c>
      <c r="C90" s="171"/>
      <c r="D90" s="171" t="s">
        <v>1308</v>
      </c>
      <c r="E90" s="152" t="s">
        <v>1307</v>
      </c>
      <c r="F90" s="155">
        <f>VLOOKUP(E90,IN_05_17!$B$8:$E$634,4,FALSE)</f>
        <v>297.16257780359848</v>
      </c>
      <c r="G90" s="171"/>
      <c r="H90" s="152" t="s">
        <v>1</v>
      </c>
    </row>
    <row r="91" spans="1:8">
      <c r="A91" s="171"/>
      <c r="B91" s="153">
        <v>36</v>
      </c>
      <c r="C91" s="171"/>
      <c r="D91" s="171" t="s">
        <v>1306</v>
      </c>
      <c r="E91" s="152" t="s">
        <v>1305</v>
      </c>
      <c r="F91" s="155">
        <f>VLOOKUP(E91,IN_05_17!$B$8:$E$634,4,FALSE)</f>
        <v>336.32019450613524</v>
      </c>
      <c r="G91" s="171"/>
      <c r="H91" s="152" t="s">
        <v>1</v>
      </c>
    </row>
    <row r="92" spans="1:8">
      <c r="A92" s="171"/>
      <c r="B92" s="153">
        <v>342</v>
      </c>
      <c r="C92" s="171"/>
      <c r="D92" s="171" t="s">
        <v>1304</v>
      </c>
      <c r="E92" s="152" t="s">
        <v>1303</v>
      </c>
      <c r="F92" s="155">
        <f>VLOOKUP(E92,IN_05_17!$B$8:$E$634,4,FALSE)</f>
        <v>324.18574613543825</v>
      </c>
      <c r="G92" s="171"/>
      <c r="H92" s="152" t="s">
        <v>1</v>
      </c>
    </row>
    <row r="93" spans="1:8" ht="15" customHeight="1">
      <c r="A93" s="154"/>
      <c r="B93" s="298" t="s">
        <v>1302</v>
      </c>
      <c r="C93" s="298"/>
      <c r="D93" s="298"/>
      <c r="E93" s="152" t="s">
        <v>7</v>
      </c>
      <c r="F93" s="153" t="s">
        <v>6</v>
      </c>
      <c r="G93" s="154"/>
      <c r="H93" s="152" t="s">
        <v>5</v>
      </c>
    </row>
    <row r="94" spans="1:8" ht="26.25" customHeight="1">
      <c r="A94" s="171"/>
      <c r="B94" s="153">
        <v>32</v>
      </c>
      <c r="C94" s="171"/>
      <c r="D94" s="171" t="s">
        <v>1301</v>
      </c>
      <c r="E94" s="152" t="s">
        <v>1300</v>
      </c>
      <c r="F94" s="155">
        <f>VLOOKUP(E94,IN_05_17!$B$8:$E$634,4,FALSE)</f>
        <v>399.50246365532598</v>
      </c>
      <c r="G94" s="171"/>
      <c r="H94" s="152" t="s">
        <v>1</v>
      </c>
    </row>
    <row r="95" spans="1:8" ht="26.25" customHeight="1">
      <c r="A95" s="171"/>
      <c r="B95" s="153">
        <v>37</v>
      </c>
      <c r="C95" s="171"/>
      <c r="D95" s="171" t="s">
        <v>1298</v>
      </c>
      <c r="E95" s="152" t="s">
        <v>1299</v>
      </c>
      <c r="F95" s="155">
        <f>VLOOKUP(E95,IN_05_17!$B$8:$E$634,4,FALSE)</f>
        <v>341.84826009624311</v>
      </c>
      <c r="G95" s="171"/>
      <c r="H95" s="152" t="s">
        <v>1</v>
      </c>
    </row>
    <row r="96" spans="1:8">
      <c r="A96" s="171"/>
      <c r="B96" s="153">
        <v>38</v>
      </c>
      <c r="C96" s="171"/>
      <c r="D96" s="171" t="s">
        <v>1296</v>
      </c>
      <c r="E96" s="152" t="s">
        <v>1297</v>
      </c>
      <c r="F96" s="155">
        <f>VLOOKUP(E96,IN_05_17!$B$8:$E$634,4,FALSE)</f>
        <v>295.457918045339</v>
      </c>
      <c r="G96" s="171"/>
      <c r="H96" s="152" t="s">
        <v>1</v>
      </c>
    </row>
    <row r="97" spans="1:8" ht="15" customHeight="1">
      <c r="A97" s="154"/>
      <c r="B97" s="298" t="s">
        <v>1295</v>
      </c>
      <c r="C97" s="298"/>
      <c r="D97" s="298"/>
      <c r="E97" s="152" t="s">
        <v>7</v>
      </c>
      <c r="F97" s="153" t="s">
        <v>6</v>
      </c>
      <c r="G97" s="154"/>
      <c r="H97" s="152" t="s">
        <v>5</v>
      </c>
    </row>
    <row r="98" spans="1:8">
      <c r="A98" s="171"/>
      <c r="B98" s="153">
        <v>33</v>
      </c>
      <c r="C98" s="171"/>
      <c r="D98" s="171" t="s">
        <v>1294</v>
      </c>
      <c r="E98" s="152" t="s">
        <v>1293</v>
      </c>
      <c r="F98" s="155">
        <f>VLOOKUP(E98,IN_05_17!$B$8:$E$634,4,FALSE)</f>
        <v>321.58116026049601</v>
      </c>
      <c r="G98" s="171"/>
      <c r="H98" s="152" t="s">
        <v>1</v>
      </c>
    </row>
    <row r="99" spans="1:8">
      <c r="A99" s="171"/>
      <c r="B99" s="153">
        <v>34</v>
      </c>
      <c r="C99" s="171"/>
      <c r="D99" s="171" t="s">
        <v>1292</v>
      </c>
      <c r="E99" s="152" t="s">
        <v>1291</v>
      </c>
      <c r="F99" s="155">
        <f>VLOOKUP(E99,IN_05_17!$B$8:$E$634,4,FALSE)</f>
        <v>321.05134886792291</v>
      </c>
      <c r="G99" s="171"/>
      <c r="H99" s="152" t="s">
        <v>1</v>
      </c>
    </row>
    <row r="100" spans="1:8" ht="26.25" customHeight="1">
      <c r="A100" s="171"/>
      <c r="B100" s="153">
        <v>39</v>
      </c>
      <c r="C100" s="171"/>
      <c r="D100" s="171" t="s">
        <v>1290</v>
      </c>
      <c r="E100" s="152" t="s">
        <v>1289</v>
      </c>
      <c r="F100" s="155">
        <f>VLOOKUP(E100,IN_05_17!$B$8:$E$634,4,FALSE)</f>
        <v>355.69193495507903</v>
      </c>
      <c r="G100" s="171"/>
      <c r="H100" s="152" t="s">
        <v>1</v>
      </c>
    </row>
    <row r="101" spans="1:8">
      <c r="A101" s="171"/>
      <c r="B101" s="153">
        <v>40</v>
      </c>
      <c r="C101" s="171"/>
      <c r="D101" s="171" t="s">
        <v>1288</v>
      </c>
      <c r="E101" s="152" t="s">
        <v>1287</v>
      </c>
      <c r="F101" s="155">
        <f>VLOOKUP(E101,IN_05_17!$B$8:$E$634,4,FALSE)</f>
        <v>363.46541050967778</v>
      </c>
      <c r="G101" s="171"/>
      <c r="H101" s="152" t="s">
        <v>1</v>
      </c>
    </row>
    <row r="102" spans="1:8">
      <c r="A102" s="171"/>
      <c r="B102" s="153">
        <v>343</v>
      </c>
      <c r="C102" s="171"/>
      <c r="D102" s="171" t="s">
        <v>1286</v>
      </c>
      <c r="E102" s="152" t="s">
        <v>1285</v>
      </c>
      <c r="F102" s="155">
        <f>VLOOKUP(E102,IN_05_17!$B$8:$E$634,4,FALSE)</f>
        <v>307.17243522909069</v>
      </c>
      <c r="G102" s="171"/>
      <c r="H102" s="152" t="s">
        <v>1</v>
      </c>
    </row>
    <row r="103" spans="1:8" ht="18" customHeight="1">
      <c r="A103" s="299" t="s">
        <v>1284</v>
      </c>
      <c r="B103" s="299"/>
      <c r="C103" s="299"/>
      <c r="D103" s="299"/>
      <c r="E103" s="298"/>
      <c r="F103" s="298"/>
      <c r="G103" s="298"/>
      <c r="H103" s="298"/>
    </row>
    <row r="104" spans="1:8" ht="26.25" customHeight="1">
      <c r="A104" s="154"/>
      <c r="B104" s="298" t="s">
        <v>1283</v>
      </c>
      <c r="C104" s="298"/>
      <c r="D104" s="298"/>
      <c r="E104" s="152" t="s">
        <v>7</v>
      </c>
      <c r="F104" s="153" t="s">
        <v>6</v>
      </c>
      <c r="G104" s="154"/>
      <c r="H104" s="152" t="s">
        <v>5</v>
      </c>
    </row>
    <row r="105" spans="1:8">
      <c r="A105" s="171"/>
      <c r="B105" s="153">
        <v>41</v>
      </c>
      <c r="C105" s="171"/>
      <c r="D105" s="171" t="s">
        <v>1282</v>
      </c>
      <c r="E105" s="152" t="s">
        <v>1281</v>
      </c>
      <c r="F105" s="155">
        <f>VLOOKUP(E105,IN_05_17!$B$8:$E$634,4,FALSE)</f>
        <v>87.836033936874855</v>
      </c>
      <c r="G105" s="171"/>
      <c r="H105" s="152" t="s">
        <v>3</v>
      </c>
    </row>
    <row r="106" spans="1:8" ht="18" customHeight="1">
      <c r="A106" s="299" t="s">
        <v>1280</v>
      </c>
      <c r="B106" s="299"/>
      <c r="C106" s="299"/>
      <c r="D106" s="299"/>
      <c r="E106" s="298"/>
      <c r="F106" s="298"/>
      <c r="G106" s="298"/>
      <c r="H106" s="298"/>
    </row>
    <row r="107" spans="1:8" ht="15" customHeight="1">
      <c r="A107" s="154"/>
      <c r="B107" s="298" t="s">
        <v>1279</v>
      </c>
      <c r="C107" s="298"/>
      <c r="D107" s="298"/>
      <c r="E107" s="152" t="s">
        <v>7</v>
      </c>
      <c r="F107" s="153" t="s">
        <v>6</v>
      </c>
      <c r="G107" s="154"/>
      <c r="H107" s="152" t="s">
        <v>5</v>
      </c>
    </row>
    <row r="108" spans="1:8">
      <c r="A108" s="171"/>
      <c r="B108" s="153">
        <v>42</v>
      </c>
      <c r="C108" s="171"/>
      <c r="D108" s="171" t="s">
        <v>1278</v>
      </c>
      <c r="E108" s="152" t="s">
        <v>1277</v>
      </c>
      <c r="F108" s="155">
        <f>VLOOKUP(E108,IN_05_17!$B$8:$E$634,4,FALSE)</f>
        <v>26.037971802462316</v>
      </c>
      <c r="G108" s="171"/>
      <c r="H108" s="152" t="s">
        <v>2</v>
      </c>
    </row>
    <row r="109" spans="1:8">
      <c r="A109" s="171"/>
      <c r="B109" s="153">
        <v>784</v>
      </c>
      <c r="C109" s="171"/>
      <c r="D109" s="171" t="s">
        <v>1276</v>
      </c>
      <c r="E109" s="152" t="s">
        <v>1275</v>
      </c>
      <c r="F109" s="155">
        <f>VLOOKUP(E109,IN_05_17!$B$8:$E$634,4,FALSE)</f>
        <v>17.325044688935428</v>
      </c>
      <c r="G109" s="171"/>
      <c r="H109" s="152" t="s">
        <v>2</v>
      </c>
    </row>
    <row r="110" spans="1:8" ht="26.25" customHeight="1">
      <c r="A110" s="154"/>
      <c r="B110" s="298" t="s">
        <v>1274</v>
      </c>
      <c r="C110" s="298"/>
      <c r="D110" s="298"/>
      <c r="E110" s="152" t="s">
        <v>7</v>
      </c>
      <c r="F110" s="153" t="s">
        <v>6</v>
      </c>
      <c r="G110" s="154"/>
      <c r="H110" s="152" t="s">
        <v>5</v>
      </c>
    </row>
    <row r="111" spans="1:8" ht="26.25" customHeight="1">
      <c r="A111" s="171"/>
      <c r="B111" s="153">
        <v>43</v>
      </c>
      <c r="C111" s="171"/>
      <c r="D111" s="171" t="s">
        <v>1273</v>
      </c>
      <c r="E111" s="152" t="s">
        <v>1272</v>
      </c>
      <c r="F111" s="155">
        <f>VLOOKUP(E111,IN_05_17!$B$8:$E$634,4,FALSE)</f>
        <v>62.34496500768644</v>
      </c>
      <c r="G111" s="171"/>
      <c r="H111" s="152" t="s">
        <v>4</v>
      </c>
    </row>
    <row r="112" spans="1:8">
      <c r="A112" s="171"/>
      <c r="B112" s="153">
        <v>1368</v>
      </c>
      <c r="C112" s="171"/>
      <c r="D112" s="171" t="s">
        <v>1271</v>
      </c>
      <c r="E112" s="152" t="s">
        <v>1270</v>
      </c>
      <c r="F112" s="155">
        <f>VLOOKUP(E112,IN_05_17!$B$8:$E$634,4,FALSE)</f>
        <v>66.346596983639515</v>
      </c>
      <c r="G112" s="171"/>
      <c r="H112" s="152" t="s">
        <v>4</v>
      </c>
    </row>
    <row r="113" spans="1:8" ht="26.25" customHeight="1">
      <c r="A113" s="171"/>
      <c r="B113" s="153">
        <v>1369</v>
      </c>
      <c r="C113" s="171"/>
      <c r="D113" s="171" t="s">
        <v>1269</v>
      </c>
      <c r="E113" s="152" t="s">
        <v>1268</v>
      </c>
      <c r="F113" s="155">
        <f>VLOOKUP(E113,IN_05_17!$B$8:$E$634,4,FALSE)</f>
        <v>73.804553858851961</v>
      </c>
      <c r="G113" s="171"/>
      <c r="H113" s="152" t="s">
        <v>4</v>
      </c>
    </row>
    <row r="114" spans="1:8" ht="26.25" customHeight="1">
      <c r="A114" s="299" t="s">
        <v>1267</v>
      </c>
      <c r="B114" s="299"/>
      <c r="C114" s="299"/>
      <c r="D114" s="299"/>
      <c r="E114" s="298"/>
      <c r="F114" s="298"/>
      <c r="G114" s="298"/>
      <c r="H114" s="298"/>
    </row>
    <row r="115" spans="1:8" ht="15" customHeight="1">
      <c r="A115" s="154"/>
      <c r="B115" s="298" t="s">
        <v>1266</v>
      </c>
      <c r="C115" s="298"/>
      <c r="D115" s="298"/>
      <c r="E115" s="152" t="s">
        <v>7</v>
      </c>
      <c r="F115" s="153" t="s">
        <v>6</v>
      </c>
      <c r="G115" s="154"/>
      <c r="H115" s="152" t="s">
        <v>5</v>
      </c>
    </row>
    <row r="116" spans="1:8">
      <c r="A116" s="171"/>
      <c r="B116" s="153">
        <v>46</v>
      </c>
      <c r="C116" s="171"/>
      <c r="D116" s="171" t="s">
        <v>1265</v>
      </c>
      <c r="E116" s="152" t="s">
        <v>1264</v>
      </c>
      <c r="F116" s="155">
        <f>VLOOKUP(E116,IN_05_17!$B$8:$E$634,4,FALSE)</f>
        <v>284.92925723250846</v>
      </c>
      <c r="G116" s="171"/>
      <c r="H116" s="152" t="s">
        <v>2</v>
      </c>
    </row>
    <row r="117" spans="1:8" ht="26.25" customHeight="1">
      <c r="A117" s="154"/>
      <c r="B117" s="298" t="s">
        <v>1263</v>
      </c>
      <c r="C117" s="298"/>
      <c r="D117" s="298"/>
      <c r="E117" s="152" t="s">
        <v>7</v>
      </c>
      <c r="F117" s="153" t="s">
        <v>6</v>
      </c>
      <c r="G117" s="154"/>
      <c r="H117" s="152" t="s">
        <v>5</v>
      </c>
    </row>
    <row r="118" spans="1:8">
      <c r="A118" s="171"/>
      <c r="B118" s="153">
        <v>44</v>
      </c>
      <c r="C118" s="171"/>
      <c r="D118" s="171" t="s">
        <v>1262</v>
      </c>
      <c r="E118" s="152" t="s">
        <v>1261</v>
      </c>
      <c r="F118" s="155">
        <f>VLOOKUP(E118,IN_05_17!$B$8:$E$634,4,FALSE)</f>
        <v>5625.1127803849158</v>
      </c>
      <c r="G118" s="171"/>
      <c r="H118" s="152" t="s">
        <v>2</v>
      </c>
    </row>
    <row r="119" spans="1:8">
      <c r="A119" s="171"/>
      <c r="B119" s="153">
        <v>47</v>
      </c>
      <c r="C119" s="171"/>
      <c r="D119" s="171" t="s">
        <v>1260</v>
      </c>
      <c r="E119" s="152" t="s">
        <v>1259</v>
      </c>
      <c r="F119" s="155">
        <f>VLOOKUP(E119,IN_05_17!$B$8:$E$634,4,FALSE)</f>
        <v>1345.0782030107437</v>
      </c>
      <c r="G119" s="171"/>
      <c r="H119" s="152" t="s">
        <v>2</v>
      </c>
    </row>
    <row r="120" spans="1:8" ht="30">
      <c r="A120" s="171"/>
      <c r="B120" s="153">
        <v>705</v>
      </c>
      <c r="C120" s="171"/>
      <c r="D120" s="171" t="s">
        <v>1258</v>
      </c>
      <c r="E120" s="152" t="s">
        <v>1257</v>
      </c>
      <c r="F120" s="155">
        <f>VLOOKUP(E120,IN_05_17!$B$8:$E$634,4,FALSE)</f>
        <v>3661.5889082019507</v>
      </c>
      <c r="G120" s="171"/>
      <c r="H120" s="152" t="s">
        <v>2</v>
      </c>
    </row>
    <row r="121" spans="1:8" ht="26.25" customHeight="1">
      <c r="A121" s="171"/>
      <c r="B121" s="153">
        <v>706</v>
      </c>
      <c r="C121" s="171"/>
      <c r="D121" s="171" t="s">
        <v>1256</v>
      </c>
      <c r="E121" s="152" t="s">
        <v>1255</v>
      </c>
      <c r="F121" s="155">
        <f>VLOOKUP(E121,IN_05_17!$B$8:$E$634,4,FALSE)</f>
        <v>609.89125039737735</v>
      </c>
      <c r="G121" s="171"/>
      <c r="H121" s="152" t="s">
        <v>2</v>
      </c>
    </row>
    <row r="122" spans="1:8" ht="26.25" customHeight="1">
      <c r="A122" s="171"/>
      <c r="B122" s="153">
        <v>707</v>
      </c>
      <c r="C122" s="171"/>
      <c r="D122" s="171" t="s">
        <v>1254</v>
      </c>
      <c r="E122" s="152" t="s">
        <v>1253</v>
      </c>
      <c r="F122" s="155">
        <f>VLOOKUP(E122,IN_05_17!$B$8:$E$634,4,FALSE)</f>
        <v>603.83164300202827</v>
      </c>
      <c r="G122" s="171"/>
      <c r="H122" s="152" t="s">
        <v>2</v>
      </c>
    </row>
    <row r="123" spans="1:8">
      <c r="A123" s="171"/>
      <c r="B123" s="153">
        <v>708</v>
      </c>
      <c r="C123" s="171"/>
      <c r="D123" s="171" t="s">
        <v>1252</v>
      </c>
      <c r="E123" s="152" t="s">
        <v>1251</v>
      </c>
      <c r="F123" s="155">
        <f>VLOOKUP(E123,IN_05_17!$B$8:$E$634,4,FALSE)</f>
        <v>591.9535120469933</v>
      </c>
      <c r="G123" s="171"/>
      <c r="H123" s="152" t="s">
        <v>2</v>
      </c>
    </row>
    <row r="124" spans="1:8" ht="26.25" customHeight="1">
      <c r="A124" s="171"/>
      <c r="B124" s="153">
        <v>709</v>
      </c>
      <c r="C124" s="171"/>
      <c r="D124" s="171" t="s">
        <v>1250</v>
      </c>
      <c r="E124" s="152" t="s">
        <v>1249</v>
      </c>
      <c r="F124" s="155">
        <f>VLOOKUP(E124,IN_05_17!$B$8:$E$634,4,FALSE)</f>
        <v>2753.0078636516155</v>
      </c>
      <c r="G124" s="171"/>
      <c r="H124" s="152" t="s">
        <v>2</v>
      </c>
    </row>
    <row r="125" spans="1:8" ht="30">
      <c r="A125" s="171"/>
      <c r="B125" s="153">
        <v>715</v>
      </c>
      <c r="C125" s="171"/>
      <c r="D125" s="171" t="s">
        <v>1248</v>
      </c>
      <c r="E125" s="152" t="s">
        <v>1247</v>
      </c>
      <c r="F125" s="155">
        <f>VLOOKUP(E125,IN_05_17!$B$8:$E$634,4,FALSE)</f>
        <v>8757.6923076923085</v>
      </c>
      <c r="G125" s="171"/>
      <c r="H125" s="152" t="s">
        <v>2</v>
      </c>
    </row>
    <row r="126" spans="1:8" ht="15" customHeight="1">
      <c r="A126" s="154"/>
      <c r="B126" s="298" t="s">
        <v>1246</v>
      </c>
      <c r="C126" s="298"/>
      <c r="D126" s="298"/>
      <c r="E126" s="152" t="s">
        <v>7</v>
      </c>
      <c r="F126" s="153" t="s">
        <v>6</v>
      </c>
      <c r="G126" s="154"/>
      <c r="H126" s="152" t="s">
        <v>5</v>
      </c>
    </row>
    <row r="127" spans="1:8" ht="30">
      <c r="A127" s="171"/>
      <c r="B127" s="153">
        <v>48</v>
      </c>
      <c r="C127" s="171"/>
      <c r="D127" s="171" t="s">
        <v>1245</v>
      </c>
      <c r="E127" s="152" t="s">
        <v>1244</v>
      </c>
      <c r="F127" s="155">
        <f>VLOOKUP(E127,IN_05_17!$B$8:$E$634,4,FALSE)</f>
        <v>5513.6323317977085</v>
      </c>
      <c r="G127" s="171"/>
      <c r="H127" s="152" t="s">
        <v>2</v>
      </c>
    </row>
    <row r="128" spans="1:8" ht="30">
      <c r="A128" s="171"/>
      <c r="B128" s="153">
        <v>930</v>
      </c>
      <c r="C128" s="171"/>
      <c r="D128" s="171" t="s">
        <v>1243</v>
      </c>
      <c r="E128" s="152" t="s">
        <v>1242</v>
      </c>
      <c r="F128" s="155">
        <f>VLOOKUP(E128,IN_05_17!$B$8:$E$634,4,FALSE)</f>
        <v>1901.2427321928267</v>
      </c>
      <c r="G128" s="171"/>
      <c r="H128" s="152" t="s">
        <v>2</v>
      </c>
    </row>
    <row r="129" spans="1:8" ht="30">
      <c r="A129" s="171"/>
      <c r="B129" s="153">
        <v>1230</v>
      </c>
      <c r="C129" s="171"/>
      <c r="D129" s="171" t="s">
        <v>1241</v>
      </c>
      <c r="E129" s="152" t="s">
        <v>1240</v>
      </c>
      <c r="F129" s="155">
        <f>VLOOKUP(E129,IN_05_17!$B$8:$E$634,4,FALSE)</f>
        <v>5283.3890010046571</v>
      </c>
      <c r="G129" s="171"/>
      <c r="H129" s="152" t="s">
        <v>2</v>
      </c>
    </row>
    <row r="130" spans="1:8" ht="30">
      <c r="A130" s="171"/>
      <c r="B130" s="153">
        <v>1231</v>
      </c>
      <c r="C130" s="171"/>
      <c r="D130" s="171" t="s">
        <v>1239</v>
      </c>
      <c r="E130" s="152" t="s">
        <v>1238</v>
      </c>
      <c r="F130" s="155">
        <f>VLOOKUP(E130,IN_05_17!$B$8:$E$634,4,FALSE)</f>
        <v>5283.3890010046571</v>
      </c>
      <c r="G130" s="171"/>
      <c r="H130" s="152" t="s">
        <v>2</v>
      </c>
    </row>
    <row r="131" spans="1:8" ht="30">
      <c r="A131" s="171"/>
      <c r="B131" s="153">
        <v>362</v>
      </c>
      <c r="C131" s="171"/>
      <c r="D131" s="171" t="s">
        <v>1237</v>
      </c>
      <c r="E131" s="152" t="s">
        <v>1236</v>
      </c>
      <c r="F131" s="155">
        <f>VLOOKUP(E131,IN_05_17!$B$8:$E$634,4,FALSE)</f>
        <v>5739.4394994034228</v>
      </c>
      <c r="G131" s="171"/>
      <c r="H131" s="152" t="s">
        <v>2</v>
      </c>
    </row>
    <row r="132" spans="1:8" ht="30">
      <c r="A132" s="171"/>
      <c r="B132" s="153">
        <v>363</v>
      </c>
      <c r="C132" s="171"/>
      <c r="D132" s="171" t="s">
        <v>1235</v>
      </c>
      <c r="E132" s="152" t="s">
        <v>1234</v>
      </c>
      <c r="F132" s="155">
        <f>VLOOKUP(E132,IN_05_17!$B$8:$E$634,4,FALSE)</f>
        <v>4711.6571415887101</v>
      </c>
      <c r="G132" s="171"/>
      <c r="H132" s="152" t="s">
        <v>2</v>
      </c>
    </row>
    <row r="133" spans="1:8" ht="26.25" customHeight="1">
      <c r="A133" s="171"/>
      <c r="B133" s="153">
        <v>365</v>
      </c>
      <c r="C133" s="171"/>
      <c r="D133" s="171" t="s">
        <v>1233</v>
      </c>
      <c r="E133" s="152" t="s">
        <v>1232</v>
      </c>
      <c r="F133" s="155">
        <f>VLOOKUP(E133,IN_05_17!$B$8:$E$634,4,FALSE)</f>
        <v>5568.3467071686437</v>
      </c>
      <c r="G133" s="171"/>
      <c r="H133" s="152" t="s">
        <v>2</v>
      </c>
    </row>
    <row r="134" spans="1:8" ht="30">
      <c r="A134" s="171"/>
      <c r="B134" s="153">
        <v>710</v>
      </c>
      <c r="C134" s="171"/>
      <c r="D134" s="171" t="s">
        <v>1231</v>
      </c>
      <c r="E134" s="152" t="s">
        <v>1230</v>
      </c>
      <c r="F134" s="155">
        <f>VLOOKUP(E134,IN_05_17!$B$8:$E$634,4,FALSE)</f>
        <v>996.30317052842133</v>
      </c>
      <c r="G134" s="171"/>
      <c r="H134" s="152" t="s">
        <v>2</v>
      </c>
    </row>
    <row r="135" spans="1:8" ht="30">
      <c r="A135" s="171"/>
      <c r="B135" s="153">
        <v>711</v>
      </c>
      <c r="C135" s="171"/>
      <c r="D135" s="171" t="s">
        <v>1229</v>
      </c>
      <c r="E135" s="152" t="s">
        <v>1228</v>
      </c>
      <c r="F135" s="155">
        <f>VLOOKUP(E135,IN_05_17!$B$8:$E$634,4,FALSE)</f>
        <v>1173.4378612716762</v>
      </c>
      <c r="G135" s="171"/>
      <c r="H135" s="152" t="s">
        <v>2</v>
      </c>
    </row>
    <row r="136" spans="1:8" ht="18" customHeight="1">
      <c r="A136" s="299" t="s">
        <v>1227</v>
      </c>
      <c r="B136" s="299"/>
      <c r="C136" s="299"/>
      <c r="D136" s="299"/>
      <c r="E136" s="298"/>
      <c r="F136" s="298"/>
      <c r="G136" s="298"/>
      <c r="H136" s="298"/>
    </row>
    <row r="137" spans="1:8" ht="15" customHeight="1">
      <c r="A137" s="154"/>
      <c r="B137" s="298" t="s">
        <v>1226</v>
      </c>
      <c r="C137" s="298"/>
      <c r="D137" s="298"/>
      <c r="E137" s="152" t="s">
        <v>7</v>
      </c>
      <c r="F137" s="153" t="s">
        <v>6</v>
      </c>
      <c r="G137" s="154"/>
      <c r="H137" s="152" t="s">
        <v>5</v>
      </c>
    </row>
    <row r="138" spans="1:8">
      <c r="A138" s="171"/>
      <c r="B138" s="153">
        <v>770</v>
      </c>
      <c r="C138" s="171"/>
      <c r="D138" s="171" t="s">
        <v>1225</v>
      </c>
      <c r="E138" s="152" t="s">
        <v>1224</v>
      </c>
      <c r="F138" s="155">
        <f>VLOOKUP(E138,IN_05_17!$B$8:$E$634,4,FALSE)</f>
        <v>36.601798658619579</v>
      </c>
      <c r="G138" s="171"/>
      <c r="H138" s="152" t="s">
        <v>4</v>
      </c>
    </row>
    <row r="139" spans="1:8">
      <c r="A139" s="171"/>
      <c r="B139" s="153">
        <v>771</v>
      </c>
      <c r="C139" s="171"/>
      <c r="D139" s="171" t="s">
        <v>1223</v>
      </c>
      <c r="E139" s="152" t="s">
        <v>1222</v>
      </c>
      <c r="F139" s="155">
        <f>VLOOKUP(E139,IN_05_17!$B$8:$E$634,4,FALSE)</f>
        <v>46.277434542541904</v>
      </c>
      <c r="G139" s="171"/>
      <c r="H139" s="152" t="s">
        <v>4</v>
      </c>
    </row>
    <row r="140" spans="1:8">
      <c r="A140" s="171"/>
      <c r="B140" s="153">
        <v>772</v>
      </c>
      <c r="C140" s="171"/>
      <c r="D140" s="171" t="s">
        <v>1221</v>
      </c>
      <c r="E140" s="152" t="s">
        <v>1220</v>
      </c>
      <c r="F140" s="155">
        <f>VLOOKUP(E140,IN_05_17!$B$8:$E$634,4,FALSE)</f>
        <v>74.154309118117723</v>
      </c>
      <c r="G140" s="171"/>
      <c r="H140" s="152" t="s">
        <v>4</v>
      </c>
    </row>
    <row r="141" spans="1:8">
      <c r="A141" s="171"/>
      <c r="B141" s="153">
        <v>53</v>
      </c>
      <c r="C141" s="171"/>
      <c r="D141" s="171" t="s">
        <v>1219</v>
      </c>
      <c r="E141" s="152" t="s">
        <v>1218</v>
      </c>
      <c r="F141" s="155">
        <f>VLOOKUP(E141,IN_05_17!$B$8:$E$634,4,FALSE)</f>
        <v>83.614624592301041</v>
      </c>
      <c r="G141" s="171"/>
      <c r="H141" s="152" t="s">
        <v>4</v>
      </c>
    </row>
    <row r="142" spans="1:8">
      <c r="A142" s="171"/>
      <c r="B142" s="153">
        <v>450</v>
      </c>
      <c r="C142" s="171"/>
      <c r="D142" s="171" t="s">
        <v>1217</v>
      </c>
      <c r="E142" s="152" t="s">
        <v>1216</v>
      </c>
      <c r="F142" s="155">
        <f>VLOOKUP(E142,IN_05_17!$B$8:$E$634,4,FALSE)</f>
        <v>520.55211328931989</v>
      </c>
      <c r="G142" s="171"/>
      <c r="H142" s="152" t="s">
        <v>2</v>
      </c>
    </row>
    <row r="143" spans="1:8" ht="26.25" customHeight="1">
      <c r="A143" s="171"/>
      <c r="B143" s="153">
        <v>451</v>
      </c>
      <c r="C143" s="171"/>
      <c r="D143" s="171" t="s">
        <v>1215</v>
      </c>
      <c r="E143" s="152" t="s">
        <v>1214</v>
      </c>
      <c r="F143" s="155">
        <f>VLOOKUP(E143,IN_05_17!$B$8:$E$634,4,FALSE)</f>
        <v>224.54112081171542</v>
      </c>
      <c r="G143" s="171"/>
      <c r="H143" s="152" t="s">
        <v>2</v>
      </c>
    </row>
    <row r="144" spans="1:8" ht="26.25" customHeight="1">
      <c r="A144" s="171"/>
      <c r="B144" s="153">
        <v>344</v>
      </c>
      <c r="C144" s="171"/>
      <c r="D144" s="171" t="s">
        <v>1213</v>
      </c>
      <c r="E144" s="152" t="s">
        <v>1212</v>
      </c>
      <c r="F144" s="155">
        <f>VLOOKUP(E144,IN_05_17!$B$8:$E$634,4,FALSE)</f>
        <v>246.93702740379308</v>
      </c>
      <c r="G144" s="171"/>
      <c r="H144" s="152" t="s">
        <v>4</v>
      </c>
    </row>
    <row r="145" spans="1:8" ht="15" customHeight="1">
      <c r="A145" s="154"/>
      <c r="B145" s="298" t="s">
        <v>1211</v>
      </c>
      <c r="C145" s="298"/>
      <c r="D145" s="298"/>
      <c r="E145" s="152" t="s">
        <v>7</v>
      </c>
      <c r="F145" s="153" t="s">
        <v>6</v>
      </c>
      <c r="G145" s="154"/>
      <c r="H145" s="152" t="s">
        <v>5</v>
      </c>
    </row>
    <row r="146" spans="1:8">
      <c r="A146" s="171"/>
      <c r="B146" s="153">
        <v>49</v>
      </c>
      <c r="C146" s="171"/>
      <c r="D146" s="171" t="s">
        <v>1210</v>
      </c>
      <c r="E146" s="152" t="s">
        <v>1209</v>
      </c>
      <c r="F146" s="155">
        <f>VLOOKUP(E146,IN_05_17!$B$8:$E$634,4,FALSE)</f>
        <v>447.49552534353785</v>
      </c>
      <c r="G146" s="171"/>
      <c r="H146" s="152" t="s">
        <v>2</v>
      </c>
    </row>
    <row r="147" spans="1:8">
      <c r="A147" s="171"/>
      <c r="B147" s="153">
        <v>50</v>
      </c>
      <c r="C147" s="171"/>
      <c r="D147" s="171" t="s">
        <v>1208</v>
      </c>
      <c r="E147" s="152" t="s">
        <v>1207</v>
      </c>
      <c r="F147" s="155">
        <f>VLOOKUP(E147,IN_05_17!$B$8:$E$634,4,FALSE)</f>
        <v>27.077444518894168</v>
      </c>
      <c r="G147" s="171"/>
      <c r="H147" s="152" t="s">
        <v>153</v>
      </c>
    </row>
    <row r="148" spans="1:8">
      <c r="A148" s="171"/>
      <c r="B148" s="153">
        <v>51</v>
      </c>
      <c r="C148" s="171"/>
      <c r="D148" s="171" t="s">
        <v>1206</v>
      </c>
      <c r="E148" s="152" t="s">
        <v>1205</v>
      </c>
      <c r="F148" s="155">
        <f>VLOOKUP(E148,IN_05_17!$B$8:$E$634,4,FALSE)</f>
        <v>380.97693554945403</v>
      </c>
      <c r="G148" s="171"/>
      <c r="H148" s="152" t="s">
        <v>2</v>
      </c>
    </row>
    <row r="149" spans="1:8">
      <c r="A149" s="171"/>
      <c r="B149" s="153">
        <v>52</v>
      </c>
      <c r="C149" s="171"/>
      <c r="D149" s="171" t="s">
        <v>1204</v>
      </c>
      <c r="E149" s="152" t="s">
        <v>1203</v>
      </c>
      <c r="F149" s="155">
        <f>VLOOKUP(E149,IN_05_17!$B$8:$E$634,4,FALSE)</f>
        <v>26.930501010270255</v>
      </c>
      <c r="G149" s="171"/>
      <c r="H149" s="152" t="s">
        <v>153</v>
      </c>
    </row>
    <row r="150" spans="1:8">
      <c r="A150" s="171"/>
      <c r="B150" s="153">
        <v>766</v>
      </c>
      <c r="C150" s="171"/>
      <c r="D150" s="171" t="s">
        <v>1202</v>
      </c>
      <c r="E150" s="152" t="s">
        <v>1201</v>
      </c>
      <c r="F150" s="155">
        <f>VLOOKUP(E150,IN_05_17!$B$8:$E$634,4,FALSE)</f>
        <v>405.14145580477799</v>
      </c>
      <c r="G150" s="171"/>
      <c r="H150" s="152" t="s">
        <v>2</v>
      </c>
    </row>
    <row r="151" spans="1:8">
      <c r="A151" s="171"/>
      <c r="B151" s="153">
        <v>767</v>
      </c>
      <c r="C151" s="171"/>
      <c r="D151" s="171" t="s">
        <v>1200</v>
      </c>
      <c r="E151" s="152" t="s">
        <v>1199</v>
      </c>
      <c r="F151" s="155">
        <f>VLOOKUP(E151,IN_05_17!$B$8:$E$634,4,FALSE)</f>
        <v>347.78555709471664</v>
      </c>
      <c r="G151" s="171"/>
      <c r="H151" s="152" t="s">
        <v>2</v>
      </c>
    </row>
    <row r="152" spans="1:8" ht="26.25" customHeight="1">
      <c r="A152" s="171"/>
      <c r="B152" s="153">
        <v>768</v>
      </c>
      <c r="C152" s="171"/>
      <c r="D152" s="171" t="s">
        <v>1198</v>
      </c>
      <c r="E152" s="152" t="s">
        <v>1197</v>
      </c>
      <c r="F152" s="155">
        <f>VLOOKUP(E152,IN_05_17!$B$8:$E$634,4,FALSE)</f>
        <v>41.805986636366669</v>
      </c>
      <c r="G152" s="171"/>
      <c r="H152" s="152" t="s">
        <v>1182</v>
      </c>
    </row>
    <row r="153" spans="1:8">
      <c r="A153" s="171"/>
      <c r="B153" s="153">
        <v>769</v>
      </c>
      <c r="C153" s="171"/>
      <c r="D153" s="171" t="s">
        <v>1196</v>
      </c>
      <c r="E153" s="152" t="s">
        <v>1195</v>
      </c>
      <c r="F153" s="155">
        <f>VLOOKUP(E153,IN_05_17!$B$8:$E$634,4,FALSE)</f>
        <v>225.68384780911029</v>
      </c>
      <c r="G153" s="171"/>
      <c r="H153" s="152" t="s">
        <v>2</v>
      </c>
    </row>
    <row r="154" spans="1:8">
      <c r="A154" s="171"/>
      <c r="B154" s="153">
        <v>778</v>
      </c>
      <c r="C154" s="171"/>
      <c r="D154" s="171" t="s">
        <v>1194</v>
      </c>
      <c r="E154" s="152" t="s">
        <v>1193</v>
      </c>
      <c r="F154" s="155">
        <f>VLOOKUP(E154,IN_05_17!$B$8:$E$634,4,FALSE)</f>
        <v>942.02138048980476</v>
      </c>
      <c r="G154" s="171"/>
      <c r="H154" s="152" t="s">
        <v>2</v>
      </c>
    </row>
    <row r="155" spans="1:8">
      <c r="A155" s="171"/>
      <c r="B155" s="153">
        <v>779</v>
      </c>
      <c r="C155" s="171"/>
      <c r="D155" s="171" t="s">
        <v>1192</v>
      </c>
      <c r="E155" s="152" t="s">
        <v>1191</v>
      </c>
      <c r="F155" s="155">
        <f>VLOOKUP(E155,IN_05_17!$B$8:$E$634,4,FALSE)</f>
        <v>367.22158789650462</v>
      </c>
      <c r="G155" s="171"/>
      <c r="H155" s="152" t="s">
        <v>2</v>
      </c>
    </row>
    <row r="156" spans="1:8">
      <c r="A156" s="171"/>
      <c r="B156" s="153">
        <v>780</v>
      </c>
      <c r="C156" s="171"/>
      <c r="D156" s="171" t="s">
        <v>1190</v>
      </c>
      <c r="E156" s="152" t="s">
        <v>1189</v>
      </c>
      <c r="F156" s="155">
        <f>VLOOKUP(E156,IN_05_17!$B$8:$E$634,4,FALSE)</f>
        <v>1104.385309027941</v>
      </c>
      <c r="G156" s="171"/>
      <c r="H156" s="152" t="s">
        <v>2</v>
      </c>
    </row>
    <row r="157" spans="1:8">
      <c r="A157" s="171"/>
      <c r="B157" s="153">
        <v>781</v>
      </c>
      <c r="C157" s="171"/>
      <c r="D157" s="171" t="s">
        <v>1188</v>
      </c>
      <c r="E157" s="152" t="s">
        <v>1187</v>
      </c>
      <c r="F157" s="155">
        <f>VLOOKUP(E157,IN_05_17!$B$8:$E$634,4,FALSE)</f>
        <v>655.52740808530211</v>
      </c>
      <c r="G157" s="171"/>
      <c r="H157" s="152" t="s">
        <v>2</v>
      </c>
    </row>
    <row r="158" spans="1:8">
      <c r="A158" s="171"/>
      <c r="B158" s="153">
        <v>782</v>
      </c>
      <c r="C158" s="171"/>
      <c r="D158" s="171" t="s">
        <v>1186</v>
      </c>
      <c r="E158" s="152" t="s">
        <v>1185</v>
      </c>
      <c r="F158" s="155">
        <f>VLOOKUP(E158,IN_05_17!$B$8:$E$634,4,FALSE)</f>
        <v>575.19697687018959</v>
      </c>
      <c r="G158" s="171"/>
      <c r="H158" s="152" t="s">
        <v>2</v>
      </c>
    </row>
    <row r="159" spans="1:8">
      <c r="A159" s="171"/>
      <c r="B159" s="153">
        <v>840</v>
      </c>
      <c r="C159" s="171"/>
      <c r="D159" s="171" t="s">
        <v>1184</v>
      </c>
      <c r="E159" s="152" t="s">
        <v>1183</v>
      </c>
      <c r="F159" s="155">
        <f>VLOOKUP(E159,IN_05_17!$B$8:$E$634,4,FALSE)</f>
        <v>48.286152088644542</v>
      </c>
      <c r="G159" s="171"/>
      <c r="H159" s="152" t="s">
        <v>1182</v>
      </c>
    </row>
    <row r="160" spans="1:8" ht="15" customHeight="1">
      <c r="A160" s="154"/>
      <c r="B160" s="298" t="s">
        <v>1181</v>
      </c>
      <c r="C160" s="298"/>
      <c r="D160" s="298"/>
      <c r="E160" s="152" t="s">
        <v>7</v>
      </c>
      <c r="F160" s="153" t="s">
        <v>6</v>
      </c>
      <c r="G160" s="154"/>
      <c r="H160" s="152" t="s">
        <v>5</v>
      </c>
    </row>
    <row r="161" spans="1:8">
      <c r="A161" s="171"/>
      <c r="B161" s="153">
        <v>54</v>
      </c>
      <c r="C161" s="171"/>
      <c r="D161" s="171" t="s">
        <v>1180</v>
      </c>
      <c r="E161" s="152" t="s">
        <v>1179</v>
      </c>
      <c r="F161" s="155">
        <f>VLOOKUP(E161,IN_05_17!$B$8:$E$634,4,FALSE)</f>
        <v>55.936849724920769</v>
      </c>
      <c r="G161" s="171"/>
      <c r="H161" s="152" t="s">
        <v>2</v>
      </c>
    </row>
    <row r="162" spans="1:8">
      <c r="A162" s="171"/>
      <c r="B162" s="153">
        <v>452</v>
      </c>
      <c r="C162" s="171"/>
      <c r="D162" s="171" t="s">
        <v>1178</v>
      </c>
      <c r="E162" s="152" t="s">
        <v>1177</v>
      </c>
      <c r="F162" s="155">
        <f>VLOOKUP(E162,IN_05_17!$B$8:$E$634,4,FALSE)</f>
        <v>77.010536367321535</v>
      </c>
      <c r="G162" s="171"/>
      <c r="H162" s="152" t="s">
        <v>2</v>
      </c>
    </row>
    <row r="163" spans="1:8" ht="18" customHeight="1">
      <c r="A163" s="299" t="s">
        <v>1176</v>
      </c>
      <c r="B163" s="299"/>
      <c r="C163" s="299"/>
      <c r="D163" s="299"/>
      <c r="E163" s="298"/>
      <c r="F163" s="298"/>
      <c r="G163" s="298"/>
      <c r="H163" s="298"/>
    </row>
    <row r="164" spans="1:8" ht="15" customHeight="1">
      <c r="A164" s="154"/>
      <c r="B164" s="298" t="s">
        <v>1175</v>
      </c>
      <c r="C164" s="298"/>
      <c r="D164" s="298"/>
      <c r="E164" s="152" t="s">
        <v>7</v>
      </c>
      <c r="F164" s="153" t="s">
        <v>6</v>
      </c>
      <c r="G164" s="154"/>
      <c r="H164" s="152" t="s">
        <v>5</v>
      </c>
    </row>
    <row r="165" spans="1:8">
      <c r="A165" s="171"/>
      <c r="B165" s="153">
        <v>456</v>
      </c>
      <c r="C165" s="171"/>
      <c r="D165" s="171" t="s">
        <v>1174</v>
      </c>
      <c r="E165" s="152" t="s">
        <v>1173</v>
      </c>
      <c r="F165" s="155">
        <f>VLOOKUP(E165,IN_05_17!$B$8:$E$634,4,FALSE)</f>
        <v>18.798310843584691</v>
      </c>
      <c r="G165" s="171"/>
      <c r="H165" s="152" t="s">
        <v>4</v>
      </c>
    </row>
    <row r="166" spans="1:8" ht="26.25" customHeight="1">
      <c r="A166" s="171"/>
      <c r="B166" s="153">
        <v>57</v>
      </c>
      <c r="C166" s="171"/>
      <c r="D166" s="171" t="s">
        <v>1172</v>
      </c>
      <c r="E166" s="152" t="s">
        <v>1171</v>
      </c>
      <c r="F166" s="155">
        <f>VLOOKUP(E166,IN_05_17!$B$8:$E$634,4,FALSE)</f>
        <v>10.18172537932009</v>
      </c>
      <c r="G166" s="171"/>
      <c r="H166" s="152" t="s">
        <v>4</v>
      </c>
    </row>
    <row r="167" spans="1:8">
      <c r="A167" s="171"/>
      <c r="B167" s="153">
        <v>457</v>
      </c>
      <c r="C167" s="171"/>
      <c r="D167" s="171" t="s">
        <v>1170</v>
      </c>
      <c r="E167" s="152" t="s">
        <v>1169</v>
      </c>
      <c r="F167" s="155">
        <f>VLOOKUP(E167,IN_05_17!$B$8:$E$634,4,FALSE)</f>
        <v>47.933340110707746</v>
      </c>
      <c r="G167" s="171"/>
      <c r="H167" s="152" t="s">
        <v>4</v>
      </c>
    </row>
    <row r="168" spans="1:8">
      <c r="A168" s="171"/>
      <c r="B168" s="153">
        <v>458</v>
      </c>
      <c r="C168" s="171"/>
      <c r="D168" s="171" t="s">
        <v>1168</v>
      </c>
      <c r="E168" s="152" t="s">
        <v>1167</v>
      </c>
      <c r="F168" s="155">
        <f>VLOOKUP(E168,IN_05_17!$B$8:$E$634,4,FALSE)</f>
        <v>101.11194344292319</v>
      </c>
      <c r="G168" s="171"/>
      <c r="H168" s="152" t="s">
        <v>4</v>
      </c>
    </row>
    <row r="169" spans="1:8" ht="26.25" customHeight="1">
      <c r="A169" s="171"/>
      <c r="B169" s="153">
        <v>459</v>
      </c>
      <c r="C169" s="171"/>
      <c r="D169" s="171" t="s">
        <v>1166</v>
      </c>
      <c r="E169" s="152" t="s">
        <v>1165</v>
      </c>
      <c r="F169" s="155">
        <f>VLOOKUP(E169,IN_05_17!$B$8:$E$634,4,FALSE)</f>
        <v>28.076265167934775</v>
      </c>
      <c r="G169" s="171"/>
      <c r="H169" s="152" t="s">
        <v>4</v>
      </c>
    </row>
    <row r="170" spans="1:8" ht="26.25" customHeight="1">
      <c r="A170" s="171"/>
      <c r="B170" s="153">
        <v>460</v>
      </c>
      <c r="C170" s="171"/>
      <c r="D170" s="171" t="s">
        <v>1164</v>
      </c>
      <c r="E170" s="152" t="s">
        <v>1163</v>
      </c>
      <c r="F170" s="155">
        <f>VLOOKUP(E170,IN_05_17!$B$8:$E$634,4,FALSE)</f>
        <v>6.2336321406100792</v>
      </c>
      <c r="G170" s="171"/>
      <c r="H170" s="152" t="s">
        <v>4</v>
      </c>
    </row>
    <row r="171" spans="1:8">
      <c r="A171" s="171"/>
      <c r="B171" s="153">
        <v>486</v>
      </c>
      <c r="C171" s="171"/>
      <c r="D171" s="171" t="s">
        <v>1162</v>
      </c>
      <c r="E171" s="152" t="s">
        <v>1161</v>
      </c>
      <c r="F171" s="155">
        <f>VLOOKUP(E171,IN_05_17!$B$8:$E$634,4,FALSE)</f>
        <v>30.655416540295978</v>
      </c>
      <c r="G171" s="171"/>
      <c r="H171" s="152" t="s">
        <v>2</v>
      </c>
    </row>
    <row r="172" spans="1:8" ht="15" customHeight="1">
      <c r="A172" s="154"/>
      <c r="B172" s="298" t="s">
        <v>1160</v>
      </c>
      <c r="C172" s="298"/>
      <c r="D172" s="298"/>
      <c r="E172" s="152" t="s">
        <v>7</v>
      </c>
      <c r="F172" s="153" t="s">
        <v>6</v>
      </c>
      <c r="G172" s="154"/>
      <c r="H172" s="152" t="s">
        <v>5</v>
      </c>
    </row>
    <row r="173" spans="1:8">
      <c r="A173" s="171"/>
      <c r="B173" s="153">
        <v>56</v>
      </c>
      <c r="C173" s="171"/>
      <c r="D173" s="171" t="s">
        <v>1159</v>
      </c>
      <c r="E173" s="152" t="s">
        <v>1158</v>
      </c>
      <c r="F173" s="155">
        <f>VLOOKUP(E173,IN_05_17!$B$8:$E$634,4,FALSE)</f>
        <v>270.55778335343524</v>
      </c>
      <c r="G173" s="171"/>
      <c r="H173" s="152" t="s">
        <v>2</v>
      </c>
    </row>
    <row r="174" spans="1:8">
      <c r="A174" s="171"/>
      <c r="B174" s="153">
        <v>455</v>
      </c>
      <c r="C174" s="171"/>
      <c r="D174" s="171" t="s">
        <v>1157</v>
      </c>
      <c r="E174" s="152" t="s">
        <v>1156</v>
      </c>
      <c r="F174" s="155">
        <f>VLOOKUP(E174,IN_05_17!$B$8:$E$634,4,FALSE)</f>
        <v>506.77772243809989</v>
      </c>
      <c r="G174" s="171"/>
      <c r="H174" s="152" t="s">
        <v>2</v>
      </c>
    </row>
    <row r="175" spans="1:8">
      <c r="A175" s="171"/>
      <c r="B175" s="153">
        <v>461</v>
      </c>
      <c r="C175" s="171"/>
      <c r="D175" s="171" t="s">
        <v>1155</v>
      </c>
      <c r="E175" s="152" t="s">
        <v>1154</v>
      </c>
      <c r="F175" s="155">
        <f>VLOOKUP(E175,IN_05_17!$B$8:$E$634,4,FALSE)</f>
        <v>13.056971902628725</v>
      </c>
      <c r="G175" s="171"/>
      <c r="H175" s="152" t="s">
        <v>2</v>
      </c>
    </row>
    <row r="176" spans="1:8">
      <c r="A176" s="171"/>
      <c r="B176" s="153">
        <v>463</v>
      </c>
      <c r="C176" s="171"/>
      <c r="D176" s="171" t="s">
        <v>1153</v>
      </c>
      <c r="E176" s="152" t="s">
        <v>1152</v>
      </c>
      <c r="F176" s="155">
        <f>VLOOKUP(E176,IN_05_17!$B$8:$E$634,4,FALSE)</f>
        <v>22.983019346541848</v>
      </c>
      <c r="G176" s="171"/>
      <c r="H176" s="152" t="s">
        <v>2</v>
      </c>
    </row>
    <row r="177" spans="1:8">
      <c r="A177" s="171"/>
      <c r="B177" s="153">
        <v>58</v>
      </c>
      <c r="C177" s="171"/>
      <c r="D177" s="171" t="s">
        <v>1151</v>
      </c>
      <c r="E177" s="152" t="s">
        <v>1150</v>
      </c>
      <c r="F177" s="155">
        <f>VLOOKUP(E177,IN_05_17!$B$8:$E$634,4,FALSE)</f>
        <v>15.179646439451785</v>
      </c>
      <c r="G177" s="171"/>
      <c r="H177" s="152" t="s">
        <v>2</v>
      </c>
    </row>
    <row r="178" spans="1:8">
      <c r="A178" s="171"/>
      <c r="B178" s="153">
        <v>464</v>
      </c>
      <c r="C178" s="171"/>
      <c r="D178" s="171" t="s">
        <v>1149</v>
      </c>
      <c r="E178" s="152" t="s">
        <v>1148</v>
      </c>
      <c r="F178" s="155">
        <f>VLOOKUP(E178,IN_05_17!$B$8:$E$634,4,FALSE)</f>
        <v>129.35455342212921</v>
      </c>
      <c r="G178" s="171"/>
      <c r="H178" s="152" t="s">
        <v>2</v>
      </c>
    </row>
    <row r="179" spans="1:8" ht="26.25" customHeight="1">
      <c r="A179" s="171"/>
      <c r="B179" s="153">
        <v>465</v>
      </c>
      <c r="C179" s="171"/>
      <c r="D179" s="171" t="s">
        <v>1147</v>
      </c>
      <c r="E179" s="152" t="s">
        <v>1146</v>
      </c>
      <c r="F179" s="155">
        <f>VLOOKUP(E179,IN_05_17!$B$8:$E$634,4,FALSE)</f>
        <v>188.49722840305495</v>
      </c>
      <c r="G179" s="171"/>
      <c r="H179" s="152" t="s">
        <v>2</v>
      </c>
    </row>
    <row r="180" spans="1:8">
      <c r="A180" s="171"/>
      <c r="B180" s="153">
        <v>482</v>
      </c>
      <c r="C180" s="171"/>
      <c r="D180" s="171" t="s">
        <v>1145</v>
      </c>
      <c r="E180" s="152" t="s">
        <v>1144</v>
      </c>
      <c r="F180" s="155">
        <f>VLOOKUP(E180,IN_05_17!$B$8:$E$634,4,FALSE)</f>
        <v>254.85371854137688</v>
      </c>
      <c r="G180" s="171"/>
      <c r="H180" s="152" t="s">
        <v>2</v>
      </c>
    </row>
    <row r="181" spans="1:8">
      <c r="A181" s="171"/>
      <c r="B181" s="153">
        <v>483</v>
      </c>
      <c r="C181" s="171"/>
      <c r="D181" s="171" t="s">
        <v>1143</v>
      </c>
      <c r="E181" s="152" t="s">
        <v>1142</v>
      </c>
      <c r="F181" s="155">
        <f>VLOOKUP(E181,IN_05_17!$B$8:$E$634,4,FALSE)</f>
        <v>533.57472878073247</v>
      </c>
      <c r="G181" s="171"/>
      <c r="H181" s="152" t="s">
        <v>2</v>
      </c>
    </row>
    <row r="182" spans="1:8">
      <c r="A182" s="171"/>
      <c r="B182" s="153">
        <v>484</v>
      </c>
      <c r="C182" s="171"/>
      <c r="D182" s="171" t="s">
        <v>1141</v>
      </c>
      <c r="E182" s="152" t="s">
        <v>1140</v>
      </c>
      <c r="F182" s="155">
        <f>VLOOKUP(E182,IN_05_17!$B$8:$E$634,4,FALSE)</f>
        <v>476.76995045903283</v>
      </c>
      <c r="G182" s="171"/>
      <c r="H182" s="152" t="s">
        <v>2</v>
      </c>
    </row>
    <row r="183" spans="1:8">
      <c r="A183" s="171"/>
      <c r="B183" s="153">
        <v>485</v>
      </c>
      <c r="C183" s="171"/>
      <c r="D183" s="171" t="s">
        <v>1139</v>
      </c>
      <c r="E183" s="152" t="s">
        <v>1138</v>
      </c>
      <c r="F183" s="155">
        <f>VLOOKUP(E183,IN_05_17!$B$8:$E$634,4,FALSE)</f>
        <v>77.116865579086777</v>
      </c>
      <c r="G183" s="171"/>
      <c r="H183" s="152" t="s">
        <v>2</v>
      </c>
    </row>
    <row r="184" spans="1:8">
      <c r="A184" s="171"/>
      <c r="B184" s="153">
        <v>487</v>
      </c>
      <c r="C184" s="171"/>
      <c r="D184" s="171" t="s">
        <v>1137</v>
      </c>
      <c r="E184" s="152" t="s">
        <v>1136</v>
      </c>
      <c r="F184" s="155">
        <f>VLOOKUP(E184,IN_05_17!$B$8:$E$634,4,FALSE)</f>
        <v>439.94147469818171</v>
      </c>
      <c r="G184" s="171"/>
      <c r="H184" s="152" t="s">
        <v>2</v>
      </c>
    </row>
    <row r="185" spans="1:8" s="170" customFormat="1">
      <c r="A185" s="171"/>
      <c r="B185" s="153"/>
      <c r="C185" s="171"/>
      <c r="D185" s="171" t="s">
        <v>1743</v>
      </c>
      <c r="E185" s="152" t="s">
        <v>1742</v>
      </c>
      <c r="F185" s="155">
        <f>VLOOKUP(E185,IN_05_17!$B$8:$E$634,4,FALSE)</f>
        <v>21.191485525223637</v>
      </c>
      <c r="G185" s="171"/>
      <c r="H185" s="152" t="s">
        <v>2</v>
      </c>
    </row>
    <row r="186" spans="1:8" s="170" customFormat="1">
      <c r="A186" s="171"/>
      <c r="B186" s="153"/>
      <c r="C186" s="171"/>
      <c r="D186" s="171" t="s">
        <v>1745</v>
      </c>
      <c r="E186" s="152" t="s">
        <v>1744</v>
      </c>
      <c r="F186" s="155">
        <f>VLOOKUP(E186,IN_05_17!$B$8:$E$634,4,FALSE)</f>
        <v>36.679310075395087</v>
      </c>
      <c r="G186" s="171"/>
      <c r="H186" s="152" t="s">
        <v>2</v>
      </c>
    </row>
    <row r="187" spans="1:8" s="170" customFormat="1">
      <c r="A187" s="171"/>
      <c r="B187" s="153"/>
      <c r="C187" s="171"/>
      <c r="D187" s="171" t="s">
        <v>1747</v>
      </c>
      <c r="E187" s="152" t="s">
        <v>1774</v>
      </c>
      <c r="F187" s="155">
        <f>VLOOKUP(E187,IN_05_17!$B$8:$E$634,4,FALSE)</f>
        <v>5.6727407623387158</v>
      </c>
      <c r="G187" s="171"/>
      <c r="H187" s="152" t="s">
        <v>2</v>
      </c>
    </row>
    <row r="188" spans="1:8">
      <c r="A188" s="171"/>
      <c r="B188" s="153">
        <v>664</v>
      </c>
      <c r="C188" s="171"/>
      <c r="D188" s="171" t="s">
        <v>1135</v>
      </c>
      <c r="E188" s="152" t="s">
        <v>1134</v>
      </c>
      <c r="F188" s="155">
        <f>VLOOKUP(E188,IN_05_17!$B$8:$E$634,4,FALSE)</f>
        <v>30.586929899302156</v>
      </c>
      <c r="G188" s="171"/>
      <c r="H188" s="152" t="s">
        <v>2</v>
      </c>
    </row>
    <row r="189" spans="1:8">
      <c r="A189" s="171"/>
      <c r="B189" s="153">
        <v>713</v>
      </c>
      <c r="C189" s="171"/>
      <c r="D189" s="171" t="s">
        <v>1133</v>
      </c>
      <c r="E189" s="152" t="s">
        <v>1132</v>
      </c>
      <c r="F189" s="155">
        <f>VLOOKUP(E189,IN_05_17!$B$8:$E$634,4,FALSE)</f>
        <v>14.915193689811955</v>
      </c>
      <c r="G189" s="171"/>
      <c r="H189" s="152" t="s">
        <v>2</v>
      </c>
    </row>
    <row r="190" spans="1:8" ht="15" customHeight="1">
      <c r="A190" s="154"/>
      <c r="B190" s="298" t="s">
        <v>1131</v>
      </c>
      <c r="C190" s="298"/>
      <c r="D190" s="298"/>
      <c r="E190" s="152" t="s">
        <v>7</v>
      </c>
      <c r="F190" s="153" t="s">
        <v>6</v>
      </c>
      <c r="G190" s="154"/>
      <c r="H190" s="152" t="s">
        <v>5</v>
      </c>
    </row>
    <row r="191" spans="1:8">
      <c r="A191" s="171"/>
      <c r="B191" s="153">
        <v>466</v>
      </c>
      <c r="C191" s="171"/>
      <c r="D191" s="171" t="s">
        <v>1130</v>
      </c>
      <c r="E191" s="152" t="s">
        <v>1129</v>
      </c>
      <c r="F191" s="155">
        <f>VLOOKUP(E191,IN_05_17!$B$8:$E$634,4,FALSE)</f>
        <v>55.402675762261396</v>
      </c>
      <c r="G191" s="171"/>
      <c r="H191" s="152" t="s">
        <v>2</v>
      </c>
    </row>
    <row r="192" spans="1:8">
      <c r="A192" s="171"/>
      <c r="B192" s="153">
        <v>59</v>
      </c>
      <c r="C192" s="171"/>
      <c r="D192" s="171" t="s">
        <v>1128</v>
      </c>
      <c r="E192" s="152" t="s">
        <v>1127</v>
      </c>
      <c r="F192" s="155">
        <f>VLOOKUP(E192,IN_05_17!$B$8:$E$634,4,FALSE)</f>
        <v>89.627455586718426</v>
      </c>
      <c r="G192" s="171"/>
      <c r="H192" s="152" t="s">
        <v>2</v>
      </c>
    </row>
    <row r="193" spans="1:8">
      <c r="A193" s="171"/>
      <c r="B193" s="153">
        <v>467</v>
      </c>
      <c r="C193" s="171"/>
      <c r="D193" s="171" t="s">
        <v>1126</v>
      </c>
      <c r="E193" s="152" t="s">
        <v>1125</v>
      </c>
      <c r="F193" s="155">
        <f>VLOOKUP(E193,IN_05_17!$B$8:$E$634,4,FALSE)</f>
        <v>112.68982499060867</v>
      </c>
      <c r="G193" s="171"/>
      <c r="H193" s="152" t="s">
        <v>2</v>
      </c>
    </row>
    <row r="194" spans="1:8">
      <c r="A194" s="171"/>
      <c r="B194" s="153">
        <v>468</v>
      </c>
      <c r="C194" s="171"/>
      <c r="D194" s="171" t="s">
        <v>1124</v>
      </c>
      <c r="E194" s="152" t="s">
        <v>1123</v>
      </c>
      <c r="F194" s="155">
        <f>VLOOKUP(E194,IN_05_17!$B$8:$E$634,4,FALSE)</f>
        <v>14.879628374753253</v>
      </c>
      <c r="G194" s="171"/>
      <c r="H194" s="152" t="s">
        <v>2</v>
      </c>
    </row>
    <row r="195" spans="1:8">
      <c r="A195" s="171"/>
      <c r="B195" s="153">
        <v>469</v>
      </c>
      <c r="C195" s="171"/>
      <c r="D195" s="171" t="s">
        <v>1122</v>
      </c>
      <c r="E195" s="152" t="s">
        <v>1121</v>
      </c>
      <c r="F195" s="155">
        <f>VLOOKUP(E195,IN_05_17!$B$8:$E$634,4,FALSE)</f>
        <v>10.82927482530569</v>
      </c>
      <c r="G195" s="171"/>
      <c r="H195" s="152" t="s">
        <v>2</v>
      </c>
    </row>
    <row r="196" spans="1:8">
      <c r="A196" s="171"/>
      <c r="B196" s="153">
        <v>470</v>
      </c>
      <c r="C196" s="171"/>
      <c r="D196" s="171" t="s">
        <v>1120</v>
      </c>
      <c r="E196" s="152" t="s">
        <v>1119</v>
      </c>
      <c r="F196" s="155">
        <f>VLOOKUP(E196,IN_05_17!$B$8:$E$634,4,FALSE)</f>
        <v>4.490464505337151</v>
      </c>
      <c r="G196" s="171"/>
      <c r="H196" s="152" t="s">
        <v>4</v>
      </c>
    </row>
    <row r="197" spans="1:8">
      <c r="A197" s="238"/>
      <c r="B197" s="153"/>
      <c r="C197" s="238"/>
      <c r="D197" s="238" t="s">
        <v>2433</v>
      </c>
      <c r="E197" s="152" t="s">
        <v>2432</v>
      </c>
      <c r="F197" s="155">
        <f>VLOOKUP(E197,IN_05_17!$B$8:$E$634,4,FALSE)</f>
        <v>23.24684722531795</v>
      </c>
      <c r="G197" s="238"/>
      <c r="H197" s="152" t="s">
        <v>4</v>
      </c>
    </row>
    <row r="198" spans="1:8">
      <c r="A198" s="238"/>
      <c r="B198" s="153"/>
      <c r="C198" s="238"/>
      <c r="D198" s="238" t="s">
        <v>2435</v>
      </c>
      <c r="E198" s="152" t="s">
        <v>2434</v>
      </c>
      <c r="F198" s="155">
        <f>VLOOKUP(E198,IN_05_17!$B$8:$E$634,4,FALSE)</f>
        <v>14.035378000692504</v>
      </c>
      <c r="G198" s="238"/>
      <c r="H198" s="152" t="s">
        <v>2</v>
      </c>
    </row>
    <row r="199" spans="1:8" ht="26.25" customHeight="1">
      <c r="A199" s="171"/>
      <c r="B199" s="153">
        <v>646</v>
      </c>
      <c r="C199" s="171"/>
      <c r="D199" s="171" t="s">
        <v>1118</v>
      </c>
      <c r="E199" s="152" t="s">
        <v>1117</v>
      </c>
      <c r="F199" s="155">
        <f>VLOOKUP(E199,IN_05_17!$B$8:$E$634,4,FALSE)</f>
        <v>475.32169986184192</v>
      </c>
      <c r="G199" s="171"/>
      <c r="H199" s="152" t="s">
        <v>2</v>
      </c>
    </row>
    <row r="200" spans="1:8" ht="15" customHeight="1">
      <c r="A200" s="154"/>
      <c r="B200" s="298" t="s">
        <v>1116</v>
      </c>
      <c r="C200" s="298"/>
      <c r="D200" s="298"/>
      <c r="E200" s="152" t="s">
        <v>7</v>
      </c>
      <c r="F200" s="153" t="s">
        <v>6</v>
      </c>
      <c r="G200" s="154"/>
      <c r="H200" s="152" t="s">
        <v>5</v>
      </c>
    </row>
    <row r="201" spans="1:8">
      <c r="A201" s="171"/>
      <c r="B201" s="153">
        <v>480</v>
      </c>
      <c r="C201" s="171"/>
      <c r="D201" s="171" t="s">
        <v>1115</v>
      </c>
      <c r="E201" s="152" t="s">
        <v>1114</v>
      </c>
      <c r="F201" s="155">
        <f>VLOOKUP(E201,IN_05_17!$B$8:$E$634,4,FALSE)</f>
        <v>1411.1032526591703</v>
      </c>
      <c r="G201" s="171"/>
      <c r="H201" s="152" t="s">
        <v>2</v>
      </c>
    </row>
    <row r="202" spans="1:8">
      <c r="A202" s="171"/>
      <c r="B202" s="153">
        <v>481</v>
      </c>
      <c r="C202" s="171"/>
      <c r="D202" s="171" t="s">
        <v>1113</v>
      </c>
      <c r="E202" s="152" t="s">
        <v>1112</v>
      </c>
      <c r="F202" s="155">
        <f>VLOOKUP(E202,IN_05_17!$B$8:$E$634,4,FALSE)</f>
        <v>1445.4096357013605</v>
      </c>
      <c r="G202" s="171"/>
      <c r="H202" s="152" t="s">
        <v>2</v>
      </c>
    </row>
    <row r="203" spans="1:8">
      <c r="A203" s="171"/>
      <c r="B203" s="153">
        <v>62</v>
      </c>
      <c r="C203" s="171"/>
      <c r="D203" s="171" t="s">
        <v>1111</v>
      </c>
      <c r="E203" s="152" t="s">
        <v>1110</v>
      </c>
      <c r="F203" s="155">
        <f>VLOOKUP(E203,IN_05_17!$B$8:$E$634,4,FALSE)</f>
        <v>26540.441442730968</v>
      </c>
      <c r="G203" s="171"/>
      <c r="H203" s="152" t="s">
        <v>2</v>
      </c>
    </row>
    <row r="204" spans="1:8" ht="15" customHeight="1">
      <c r="A204" s="154"/>
      <c r="B204" s="298" t="s">
        <v>1109</v>
      </c>
      <c r="C204" s="298"/>
      <c r="D204" s="298"/>
      <c r="E204" s="152" t="s">
        <v>7</v>
      </c>
      <c r="F204" s="153" t="s">
        <v>6</v>
      </c>
      <c r="G204" s="154"/>
      <c r="H204" s="152" t="s">
        <v>5</v>
      </c>
    </row>
    <row r="205" spans="1:8">
      <c r="A205" s="171"/>
      <c r="B205" s="153">
        <v>60</v>
      </c>
      <c r="C205" s="171"/>
      <c r="D205" s="171" t="s">
        <v>1108</v>
      </c>
      <c r="E205" s="152" t="s">
        <v>1107</v>
      </c>
      <c r="F205" s="155">
        <f>VLOOKUP(E205,IN_05_17!$B$8:$E$634,4,FALSE)</f>
        <v>88.553626721279969</v>
      </c>
      <c r="G205" s="171"/>
      <c r="H205" s="152" t="s">
        <v>2</v>
      </c>
    </row>
    <row r="206" spans="1:8">
      <c r="A206" s="171"/>
      <c r="B206" s="153">
        <v>473</v>
      </c>
      <c r="C206" s="171"/>
      <c r="D206" s="171" t="s">
        <v>1106</v>
      </c>
      <c r="E206" s="152" t="s">
        <v>1105</v>
      </c>
      <c r="F206" s="155">
        <f>VLOOKUP(E206,IN_05_17!$B$8:$E$634,4,FALSE)</f>
        <v>162.10496475115491</v>
      </c>
      <c r="G206" s="171"/>
      <c r="H206" s="152" t="s">
        <v>2</v>
      </c>
    </row>
    <row r="207" spans="1:8" ht="26.25" customHeight="1">
      <c r="A207" s="171"/>
      <c r="B207" s="153">
        <v>474</v>
      </c>
      <c r="C207" s="171"/>
      <c r="D207" s="171" t="s">
        <v>1104</v>
      </c>
      <c r="E207" s="152" t="s">
        <v>1103</v>
      </c>
      <c r="F207" s="155">
        <f>VLOOKUP(E207,IN_05_17!$B$8:$E$634,4,FALSE)</f>
        <v>683.04692995833591</v>
      </c>
      <c r="G207" s="171"/>
      <c r="H207" s="152" t="s">
        <v>2</v>
      </c>
    </row>
    <row r="208" spans="1:8">
      <c r="A208" s="171"/>
      <c r="B208" s="153">
        <v>475</v>
      </c>
      <c r="C208" s="171"/>
      <c r="D208" s="171" t="s">
        <v>1102</v>
      </c>
      <c r="E208" s="152" t="s">
        <v>1101</v>
      </c>
      <c r="F208" s="155">
        <f>VLOOKUP(E208,IN_05_17!$B$8:$E$634,4,FALSE)</f>
        <v>241.08732687721891</v>
      </c>
      <c r="G208" s="171"/>
      <c r="H208" s="152" t="s">
        <v>2</v>
      </c>
    </row>
    <row r="209" spans="1:8">
      <c r="A209" s="171"/>
      <c r="B209" s="153">
        <v>476</v>
      </c>
      <c r="C209" s="171"/>
      <c r="D209" s="171" t="s">
        <v>1100</v>
      </c>
      <c r="E209" s="152" t="s">
        <v>1099</v>
      </c>
      <c r="F209" s="155">
        <f>VLOOKUP(E209,IN_05_17!$B$8:$E$634,4,FALSE)</f>
        <v>742.52157261750324</v>
      </c>
      <c r="G209" s="171"/>
      <c r="H209" s="152" t="s">
        <v>2</v>
      </c>
    </row>
    <row r="210" spans="1:8">
      <c r="A210" s="171"/>
      <c r="B210" s="153">
        <v>477</v>
      </c>
      <c r="C210" s="171"/>
      <c r="D210" s="171" t="s">
        <v>1098</v>
      </c>
      <c r="E210" s="152" t="s">
        <v>1097</v>
      </c>
      <c r="F210" s="155">
        <f>VLOOKUP(E210,IN_05_17!$B$8:$E$634,4,FALSE)</f>
        <v>1490.8828461891896</v>
      </c>
      <c r="G210" s="171"/>
      <c r="H210" s="152" t="s">
        <v>2</v>
      </c>
    </row>
    <row r="211" spans="1:8" ht="26.25" customHeight="1">
      <c r="A211" s="171"/>
      <c r="B211" s="153">
        <v>478</v>
      </c>
      <c r="C211" s="171"/>
      <c r="D211" s="171" t="s">
        <v>1096</v>
      </c>
      <c r="E211" s="152" t="s">
        <v>1095</v>
      </c>
      <c r="F211" s="155">
        <f>VLOOKUP(E211,IN_05_17!$B$8:$E$634,4,FALSE)</f>
        <v>41.197484792172759</v>
      </c>
      <c r="G211" s="171"/>
      <c r="H211" s="152" t="s">
        <v>2</v>
      </c>
    </row>
    <row r="212" spans="1:8">
      <c r="A212" s="171"/>
      <c r="B212" s="153">
        <v>61</v>
      </c>
      <c r="C212" s="171"/>
      <c r="D212" s="171" t="s">
        <v>1094</v>
      </c>
      <c r="E212" s="152" t="s">
        <v>1093</v>
      </c>
      <c r="F212" s="155">
        <f>VLOOKUP(E212,IN_05_17!$B$8:$E$634,4,FALSE)</f>
        <v>57.409979136726726</v>
      </c>
      <c r="G212" s="171"/>
      <c r="H212" s="152" t="s">
        <v>2</v>
      </c>
    </row>
    <row r="213" spans="1:8">
      <c r="A213" s="171"/>
      <c r="B213" s="153">
        <v>479</v>
      </c>
      <c r="C213" s="171"/>
      <c r="D213" s="171" t="s">
        <v>1092</v>
      </c>
      <c r="E213" s="152" t="s">
        <v>1091</v>
      </c>
      <c r="F213" s="155">
        <f>VLOOKUP(E213,IN_05_17!$B$8:$E$634,4,FALSE)</f>
        <v>45.021816307621712</v>
      </c>
      <c r="G213" s="171"/>
      <c r="H213" s="152" t="s">
        <v>2</v>
      </c>
    </row>
    <row r="214" spans="1:8" ht="15" customHeight="1">
      <c r="A214" s="154"/>
      <c r="B214" s="298" t="s">
        <v>1090</v>
      </c>
      <c r="C214" s="298"/>
      <c r="D214" s="298"/>
      <c r="E214" s="152" t="s">
        <v>7</v>
      </c>
      <c r="F214" s="153" t="s">
        <v>6</v>
      </c>
      <c r="G214" s="154"/>
      <c r="H214" s="152" t="s">
        <v>5</v>
      </c>
    </row>
    <row r="215" spans="1:8">
      <c r="A215" s="171"/>
      <c r="B215" s="153">
        <v>55</v>
      </c>
      <c r="C215" s="171"/>
      <c r="D215" s="171" t="s">
        <v>1089</v>
      </c>
      <c r="E215" s="152" t="s">
        <v>1088</v>
      </c>
      <c r="F215" s="155">
        <f>VLOOKUP(E215,IN_05_17!$B$8:$E$634,4,FALSE)</f>
        <v>1691.3886501695326</v>
      </c>
      <c r="G215" s="171"/>
      <c r="H215" s="152" t="s">
        <v>2</v>
      </c>
    </row>
    <row r="216" spans="1:8">
      <c r="A216" s="171"/>
      <c r="B216" s="153">
        <v>454</v>
      </c>
      <c r="C216" s="171"/>
      <c r="D216" s="171" t="s">
        <v>1087</v>
      </c>
      <c r="E216" s="152" t="s">
        <v>1086</v>
      </c>
      <c r="F216" s="155">
        <f>VLOOKUP(E216,IN_05_17!$B$8:$E$634,4,FALSE)</f>
        <v>2081.88618984</v>
      </c>
      <c r="G216" s="171"/>
      <c r="H216" s="152" t="s">
        <v>2</v>
      </c>
    </row>
    <row r="217" spans="1:8" ht="15" customHeight="1">
      <c r="A217" s="154"/>
      <c r="B217" s="298" t="s">
        <v>1085</v>
      </c>
      <c r="C217" s="298"/>
      <c r="D217" s="298"/>
      <c r="E217" s="152" t="s">
        <v>7</v>
      </c>
      <c r="F217" s="153" t="s">
        <v>6</v>
      </c>
      <c r="G217" s="154"/>
      <c r="H217" s="152" t="s">
        <v>5</v>
      </c>
    </row>
    <row r="218" spans="1:8">
      <c r="A218" s="171"/>
      <c r="B218" s="153">
        <v>462</v>
      </c>
      <c r="C218" s="171"/>
      <c r="D218" s="171" t="s">
        <v>1084</v>
      </c>
      <c r="E218" s="152" t="s">
        <v>1083</v>
      </c>
      <c r="F218" s="155">
        <f>VLOOKUP(E218,IN_05_17!$B$8:$E$634,4,FALSE)</f>
        <v>5.5311433976220741</v>
      </c>
      <c r="G218" s="171"/>
      <c r="H218" s="152" t="s">
        <v>2</v>
      </c>
    </row>
    <row r="219" spans="1:8">
      <c r="A219" s="171"/>
      <c r="B219" s="153">
        <v>663</v>
      </c>
      <c r="C219" s="171"/>
      <c r="D219" s="171" t="s">
        <v>1082</v>
      </c>
      <c r="E219" s="152" t="s">
        <v>1081</v>
      </c>
      <c r="F219" s="155">
        <f>VLOOKUP(E219,IN_05_17!$B$8:$E$634,4,FALSE)</f>
        <v>5.0888922494389366</v>
      </c>
      <c r="G219" s="171"/>
      <c r="H219" s="152" t="s">
        <v>2</v>
      </c>
    </row>
    <row r="220" spans="1:8">
      <c r="A220" s="238"/>
      <c r="B220" s="153"/>
      <c r="C220" s="238"/>
      <c r="D220" s="238" t="s">
        <v>2437</v>
      </c>
      <c r="E220" s="152" t="s">
        <v>2436</v>
      </c>
      <c r="F220" s="155">
        <f>VLOOKUP(E220,IN_05_17!$B$8:$E$634,4,FALSE)</f>
        <v>10.307864252440258</v>
      </c>
      <c r="G220" s="238"/>
      <c r="H220" s="152" t="s">
        <v>2</v>
      </c>
    </row>
    <row r="221" spans="1:8">
      <c r="A221" s="238"/>
      <c r="B221" s="153"/>
      <c r="C221" s="238"/>
      <c r="D221" s="238" t="s">
        <v>2439</v>
      </c>
      <c r="E221" s="152" t="s">
        <v>2438</v>
      </c>
      <c r="F221" s="155">
        <f>VLOOKUP(E221,IN_05_17!$B$8:$E$634,4,FALSE)</f>
        <v>5.2696875980458069</v>
      </c>
      <c r="G221" s="238"/>
      <c r="H221" s="152" t="s">
        <v>2</v>
      </c>
    </row>
    <row r="222" spans="1:8" ht="15" customHeight="1">
      <c r="A222" s="154"/>
      <c r="B222" s="298" t="s">
        <v>1080</v>
      </c>
      <c r="C222" s="298"/>
      <c r="D222" s="298"/>
      <c r="E222" s="152" t="s">
        <v>7</v>
      </c>
      <c r="F222" s="153" t="s">
        <v>6</v>
      </c>
      <c r="G222" s="154"/>
      <c r="H222" s="152" t="s">
        <v>5</v>
      </c>
    </row>
    <row r="223" spans="1:8" ht="26.25" customHeight="1">
      <c r="A223" s="171"/>
      <c r="B223" s="153">
        <v>651</v>
      </c>
      <c r="C223" s="171"/>
      <c r="D223" s="171" t="s">
        <v>1079</v>
      </c>
      <c r="E223" s="152" t="s">
        <v>1078</v>
      </c>
      <c r="F223" s="155">
        <f>VLOOKUP(E223,IN_05_17!$B$8:$E$634,4,FALSE)</f>
        <v>9.0328270210543273</v>
      </c>
      <c r="G223" s="171"/>
      <c r="H223" s="152" t="s">
        <v>2</v>
      </c>
    </row>
    <row r="224" spans="1:8">
      <c r="A224" s="171"/>
      <c r="B224" s="153">
        <v>652</v>
      </c>
      <c r="C224" s="171"/>
      <c r="D224" s="171" t="s">
        <v>1077</v>
      </c>
      <c r="E224" s="152" t="s">
        <v>1076</v>
      </c>
      <c r="F224" s="155">
        <f>VLOOKUP(E224,IN_05_17!$B$8:$E$634,4,FALSE)</f>
        <v>25.754095235039792</v>
      </c>
      <c r="G224" s="171"/>
      <c r="H224" s="152" t="s">
        <v>2</v>
      </c>
    </row>
    <row r="225" spans="1:8">
      <c r="A225" s="171"/>
      <c r="B225" s="153">
        <v>659</v>
      </c>
      <c r="C225" s="171"/>
      <c r="D225" s="171" t="s">
        <v>1075</v>
      </c>
      <c r="E225" s="152" t="s">
        <v>1074</v>
      </c>
      <c r="F225" s="155">
        <f>VLOOKUP(E225,IN_05_17!$B$8:$E$634,4,FALSE)</f>
        <v>3.5963956588218453</v>
      </c>
      <c r="G225" s="171"/>
      <c r="H225" s="152" t="s">
        <v>2</v>
      </c>
    </row>
    <row r="226" spans="1:8">
      <c r="A226" s="171"/>
      <c r="B226" s="153">
        <v>660</v>
      </c>
      <c r="C226" s="171"/>
      <c r="D226" s="171" t="s">
        <v>1073</v>
      </c>
      <c r="E226" s="152" t="s">
        <v>1072</v>
      </c>
      <c r="F226" s="155">
        <f>VLOOKUP(E226,IN_05_17!$B$8:$E$634,4,FALSE)</f>
        <v>19.399393822643557</v>
      </c>
      <c r="G226" s="171"/>
      <c r="H226" s="152" t="s">
        <v>2</v>
      </c>
    </row>
    <row r="227" spans="1:8">
      <c r="A227" s="171"/>
      <c r="B227" s="153">
        <v>661</v>
      </c>
      <c r="C227" s="171"/>
      <c r="D227" s="171" t="s">
        <v>1071</v>
      </c>
      <c r="E227" s="152" t="s">
        <v>1070</v>
      </c>
      <c r="F227" s="155">
        <f>VLOOKUP(E227,IN_05_17!$B$8:$E$634,4,FALSE)</f>
        <v>18.439802281857318</v>
      </c>
      <c r="G227" s="171"/>
      <c r="H227" s="152" t="s">
        <v>2</v>
      </c>
    </row>
    <row r="228" spans="1:8" ht="26.25" customHeight="1">
      <c r="A228" s="154"/>
      <c r="B228" s="298" t="s">
        <v>1069</v>
      </c>
      <c r="C228" s="298"/>
      <c r="D228" s="298"/>
      <c r="E228" s="152" t="s">
        <v>7</v>
      </c>
      <c r="F228" s="153" t="s">
        <v>6</v>
      </c>
      <c r="G228" s="154"/>
      <c r="H228" s="152" t="s">
        <v>5</v>
      </c>
    </row>
    <row r="229" spans="1:8">
      <c r="A229" s="171"/>
      <c r="B229" s="153">
        <v>714</v>
      </c>
      <c r="C229" s="171"/>
      <c r="D229" s="171" t="s">
        <v>1068</v>
      </c>
      <c r="E229" s="152" t="s">
        <v>1775</v>
      </c>
      <c r="F229" s="155">
        <f>VLOOKUP(E229,IN_05_17!$B$8:$E$634,4,FALSE)</f>
        <v>43.590591239630072</v>
      </c>
      <c r="G229" s="171"/>
      <c r="H229" s="152" t="s">
        <v>2</v>
      </c>
    </row>
    <row r="230" spans="1:8" ht="18" customHeight="1">
      <c r="A230" s="299" t="s">
        <v>1067</v>
      </c>
      <c r="B230" s="299"/>
      <c r="C230" s="299"/>
      <c r="D230" s="299"/>
      <c r="E230" s="298"/>
      <c r="F230" s="298"/>
      <c r="G230" s="298"/>
      <c r="H230" s="298"/>
    </row>
    <row r="231" spans="1:8" ht="15" customHeight="1">
      <c r="A231" s="154"/>
      <c r="B231" s="298" t="s">
        <v>1066</v>
      </c>
      <c r="C231" s="298"/>
      <c r="D231" s="298"/>
      <c r="E231" s="152" t="s">
        <v>7</v>
      </c>
      <c r="F231" s="153" t="s">
        <v>6</v>
      </c>
      <c r="G231" s="154"/>
      <c r="H231" s="152" t="s">
        <v>5</v>
      </c>
    </row>
    <row r="232" spans="1:8">
      <c r="A232" s="171"/>
      <c r="B232" s="153">
        <v>158</v>
      </c>
      <c r="C232" s="171"/>
      <c r="D232" s="171" t="s">
        <v>1065</v>
      </c>
      <c r="E232" s="152" t="s">
        <v>1064</v>
      </c>
      <c r="F232" s="155">
        <f>VLOOKUP(E232,IN_05_17!$B$8:$E$634,4,FALSE)</f>
        <v>214.75081392436766</v>
      </c>
      <c r="G232" s="171"/>
      <c r="H232" s="152" t="s">
        <v>2</v>
      </c>
    </row>
    <row r="233" spans="1:8">
      <c r="A233" s="171"/>
      <c r="B233" s="153">
        <v>490</v>
      </c>
      <c r="C233" s="171"/>
      <c r="D233" s="171" t="s">
        <v>1063</v>
      </c>
      <c r="E233" s="152" t="s">
        <v>1062</v>
      </c>
      <c r="F233" s="155">
        <f>VLOOKUP(E233,IN_05_17!$B$8:$E$634,4,FALSE)</f>
        <v>109.99999999999999</v>
      </c>
      <c r="G233" s="171"/>
      <c r="H233" s="152" t="s">
        <v>153</v>
      </c>
    </row>
    <row r="234" spans="1:8">
      <c r="A234" s="171"/>
      <c r="B234" s="153">
        <v>623</v>
      </c>
      <c r="C234" s="171"/>
      <c r="D234" s="171" t="s">
        <v>1061</v>
      </c>
      <c r="E234" s="152" t="s">
        <v>1060</v>
      </c>
      <c r="F234" s="155">
        <f>VLOOKUP(E234,IN_05_17!$B$8:$E$634,4,FALSE)</f>
        <v>368.43008278066668</v>
      </c>
      <c r="G234" s="171"/>
      <c r="H234" s="152" t="s">
        <v>2</v>
      </c>
    </row>
    <row r="235" spans="1:8" ht="26.25" customHeight="1">
      <c r="A235" s="171"/>
      <c r="B235" s="153">
        <v>625</v>
      </c>
      <c r="C235" s="171"/>
      <c r="D235" s="171" t="s">
        <v>1059</v>
      </c>
      <c r="E235" s="152" t="s">
        <v>1058</v>
      </c>
      <c r="F235" s="155">
        <f>VLOOKUP(E235,IN_05_17!$B$8:$E$634,4,FALSE)</f>
        <v>394.73684210526318</v>
      </c>
      <c r="G235" s="171"/>
      <c r="H235" s="152" t="s">
        <v>2</v>
      </c>
    </row>
    <row r="236" spans="1:8" ht="15" customHeight="1">
      <c r="A236" s="154"/>
      <c r="B236" s="298" t="s">
        <v>1057</v>
      </c>
      <c r="C236" s="298"/>
      <c r="D236" s="298"/>
      <c r="E236" s="152" t="s">
        <v>7</v>
      </c>
      <c r="F236" s="153" t="s">
        <v>6</v>
      </c>
      <c r="G236" s="154"/>
      <c r="H236" s="152" t="s">
        <v>5</v>
      </c>
    </row>
    <row r="237" spans="1:8" ht="26.25" customHeight="1">
      <c r="A237" s="171"/>
      <c r="B237" s="153">
        <v>159</v>
      </c>
      <c r="C237" s="171"/>
      <c r="D237" s="171" t="s">
        <v>1056</v>
      </c>
      <c r="E237" s="152" t="s">
        <v>1055</v>
      </c>
      <c r="F237" s="155">
        <f>VLOOKUP(E237,IN_05_17!$B$8:$E$634,4,FALSE)</f>
        <v>51.637499999999989</v>
      </c>
      <c r="G237" s="171"/>
      <c r="H237" s="152" t="s">
        <v>913</v>
      </c>
    </row>
    <row r="238" spans="1:8" ht="26.25" customHeight="1">
      <c r="A238" s="299" t="s">
        <v>1054</v>
      </c>
      <c r="B238" s="299"/>
      <c r="C238" s="299"/>
      <c r="D238" s="299"/>
      <c r="E238" s="298"/>
      <c r="F238" s="298"/>
      <c r="G238" s="298"/>
      <c r="H238" s="298"/>
    </row>
    <row r="239" spans="1:8" ht="15" customHeight="1">
      <c r="A239" s="154"/>
      <c r="B239" s="298" t="s">
        <v>1053</v>
      </c>
      <c r="C239" s="298"/>
      <c r="D239" s="298"/>
      <c r="E239" s="152" t="s">
        <v>7</v>
      </c>
      <c r="F239" s="153" t="s">
        <v>6</v>
      </c>
      <c r="G239" s="154"/>
      <c r="H239" s="152" t="s">
        <v>5</v>
      </c>
    </row>
    <row r="240" spans="1:8">
      <c r="A240" s="171"/>
      <c r="B240" s="153">
        <v>495</v>
      </c>
      <c r="C240" s="171"/>
      <c r="D240" s="171" t="s">
        <v>1052</v>
      </c>
      <c r="E240" s="152" t="s">
        <v>1051</v>
      </c>
      <c r="F240" s="155">
        <f>VLOOKUP(E240,IN_05_17!$B$8:$E$634,4,FALSE)</f>
        <v>168.35712745921452</v>
      </c>
      <c r="G240" s="171"/>
      <c r="H240" s="152" t="s">
        <v>2</v>
      </c>
    </row>
    <row r="241" spans="1:8">
      <c r="A241" s="171"/>
      <c r="B241" s="153">
        <v>163</v>
      </c>
      <c r="C241" s="171"/>
      <c r="D241" s="171" t="s">
        <v>1050</v>
      </c>
      <c r="E241" s="152" t="s">
        <v>1049</v>
      </c>
      <c r="F241" s="155">
        <f>VLOOKUP(E241,IN_05_17!$B$8:$E$634,4,FALSE)</f>
        <v>3280.6704883993384</v>
      </c>
      <c r="G241" s="171"/>
      <c r="H241" s="152" t="s">
        <v>2</v>
      </c>
    </row>
    <row r="242" spans="1:8" ht="15" customHeight="1">
      <c r="A242" s="154"/>
      <c r="B242" s="298" t="s">
        <v>1048</v>
      </c>
      <c r="C242" s="298"/>
      <c r="D242" s="298"/>
      <c r="E242" s="152" t="s">
        <v>7</v>
      </c>
      <c r="F242" s="153" t="s">
        <v>6</v>
      </c>
      <c r="G242" s="154"/>
      <c r="H242" s="152" t="s">
        <v>5</v>
      </c>
    </row>
    <row r="243" spans="1:8" ht="26.25" customHeight="1">
      <c r="A243" s="171"/>
      <c r="B243" s="153">
        <v>164</v>
      </c>
      <c r="C243" s="171"/>
      <c r="D243" s="171" t="s">
        <v>1047</v>
      </c>
      <c r="E243" s="152" t="s">
        <v>1046</v>
      </c>
      <c r="F243" s="155">
        <f>VLOOKUP(E243,IN_05_17!$B$8:$E$634,4,FALSE)</f>
        <v>4494.0693668884533</v>
      </c>
      <c r="G243" s="171"/>
      <c r="H243" s="152" t="s">
        <v>2</v>
      </c>
    </row>
    <row r="244" spans="1:8" ht="15" customHeight="1">
      <c r="A244" s="154"/>
      <c r="B244" s="298" t="s">
        <v>1045</v>
      </c>
      <c r="C244" s="298"/>
      <c r="D244" s="298"/>
      <c r="E244" s="152" t="s">
        <v>7</v>
      </c>
      <c r="F244" s="153" t="s">
        <v>6</v>
      </c>
      <c r="G244" s="154"/>
      <c r="H244" s="152" t="s">
        <v>5</v>
      </c>
    </row>
    <row r="245" spans="1:8" ht="26.25" customHeight="1">
      <c r="A245" s="171"/>
      <c r="B245" s="153">
        <v>492</v>
      </c>
      <c r="C245" s="171"/>
      <c r="D245" s="171" t="s">
        <v>1044</v>
      </c>
      <c r="E245" s="152" t="s">
        <v>1043</v>
      </c>
      <c r="F245" s="155">
        <f>VLOOKUP(E245,IN_05_17!$B$8:$E$634,4,FALSE)</f>
        <v>542.51494340024453</v>
      </c>
      <c r="G245" s="171"/>
      <c r="H245" s="152" t="s">
        <v>156</v>
      </c>
    </row>
    <row r="246" spans="1:8">
      <c r="A246" s="171"/>
      <c r="B246" s="153">
        <v>494</v>
      </c>
      <c r="C246" s="171"/>
      <c r="D246" s="171" t="s">
        <v>1042</v>
      </c>
      <c r="E246" s="152" t="s">
        <v>1041</v>
      </c>
      <c r="F246" s="155">
        <f>VLOOKUP(E246,IN_05_17!$B$8:$E$634,4,FALSE)</f>
        <v>21.715912251229245</v>
      </c>
      <c r="G246" s="171"/>
      <c r="H246" s="152" t="s">
        <v>4</v>
      </c>
    </row>
    <row r="247" spans="1:8">
      <c r="A247" s="171"/>
      <c r="B247" s="153">
        <v>160</v>
      </c>
      <c r="C247" s="171"/>
      <c r="D247" s="171" t="s">
        <v>1040</v>
      </c>
      <c r="E247" s="152" t="s">
        <v>1039</v>
      </c>
      <c r="F247" s="155">
        <f>VLOOKUP(E247,IN_05_17!$B$8:$E$634,4,FALSE)</f>
        <v>82.466662865036426</v>
      </c>
      <c r="G247" s="171"/>
      <c r="H247" s="152" t="s">
        <v>4</v>
      </c>
    </row>
    <row r="248" spans="1:8">
      <c r="A248" s="171"/>
      <c r="B248" s="153"/>
      <c r="C248" s="171"/>
      <c r="D248" s="171" t="s">
        <v>2014</v>
      </c>
      <c r="E248" s="152" t="s">
        <v>1622</v>
      </c>
      <c r="F248" s="155">
        <f>VLOOKUP(E248,IN_05_17!$B$8:$E$634,4,FALSE)</f>
        <v>91.552070503753257</v>
      </c>
      <c r="G248" s="171"/>
      <c r="H248" s="152" t="s">
        <v>4</v>
      </c>
    </row>
    <row r="249" spans="1:8">
      <c r="A249" s="171"/>
      <c r="B249" s="153"/>
      <c r="C249" s="171"/>
      <c r="D249" s="171" t="s">
        <v>2015</v>
      </c>
      <c r="E249" s="152" t="s">
        <v>1771</v>
      </c>
      <c r="F249" s="155">
        <f>VLOOKUP(E249,IN_05_17!$B$8:$E$634,4,FALSE)</f>
        <v>131.00954089339686</v>
      </c>
      <c r="G249" s="171"/>
      <c r="H249" s="152" t="s">
        <v>4</v>
      </c>
    </row>
    <row r="250" spans="1:8" ht="26.25" customHeight="1">
      <c r="A250" s="171"/>
      <c r="B250" s="153">
        <v>499</v>
      </c>
      <c r="C250" s="171"/>
      <c r="D250" s="171" t="s">
        <v>1038</v>
      </c>
      <c r="E250" s="152" t="s">
        <v>1037</v>
      </c>
      <c r="F250" s="155">
        <f>VLOOKUP(E250,IN_05_17!$B$8:$E$634,4,FALSE)</f>
        <v>78.550906862817897</v>
      </c>
      <c r="G250" s="171"/>
      <c r="H250" s="152" t="s">
        <v>4</v>
      </c>
    </row>
    <row r="251" spans="1:8">
      <c r="A251" s="171"/>
      <c r="B251" s="153">
        <v>169</v>
      </c>
      <c r="C251" s="171"/>
      <c r="D251" s="171" t="s">
        <v>1036</v>
      </c>
      <c r="E251" s="152" t="s">
        <v>1035</v>
      </c>
      <c r="F251" s="155">
        <f>VLOOKUP(E251,IN_05_17!$B$8:$E$634,4,FALSE)</f>
        <v>89.232076907759151</v>
      </c>
      <c r="G251" s="171"/>
      <c r="H251" s="152" t="s">
        <v>4</v>
      </c>
    </row>
    <row r="252" spans="1:8" ht="26.25" customHeight="1">
      <c r="A252" s="171"/>
      <c r="B252" s="153">
        <v>170</v>
      </c>
      <c r="C252" s="171"/>
      <c r="D252" s="171" t="s">
        <v>1034</v>
      </c>
      <c r="E252" s="152" t="s">
        <v>1033</v>
      </c>
      <c r="F252" s="155">
        <f>VLOOKUP(E252,IN_05_17!$B$8:$E$634,4,FALSE)</f>
        <v>126.65850117649808</v>
      </c>
      <c r="G252" s="171"/>
      <c r="H252" s="152" t="s">
        <v>4</v>
      </c>
    </row>
    <row r="253" spans="1:8" ht="19.5" customHeight="1">
      <c r="A253" s="171"/>
      <c r="B253" s="153">
        <v>502</v>
      </c>
      <c r="C253" s="171"/>
      <c r="D253" s="171" t="s">
        <v>1032</v>
      </c>
      <c r="E253" s="152" t="s">
        <v>1031</v>
      </c>
      <c r="F253" s="155">
        <f>VLOOKUP(E253,IN_05_17!$B$8:$E$634,4,FALSE)</f>
        <v>27.685197398017685</v>
      </c>
      <c r="G253" s="171"/>
      <c r="H253" s="152" t="s">
        <v>2</v>
      </c>
    </row>
    <row r="254" spans="1:8" ht="20.25" customHeight="1">
      <c r="A254" s="171"/>
      <c r="B254" s="153">
        <v>503</v>
      </c>
      <c r="C254" s="171"/>
      <c r="D254" s="171" t="s">
        <v>1030</v>
      </c>
      <c r="E254" s="152" t="s">
        <v>1029</v>
      </c>
      <c r="F254" s="155">
        <f>VLOOKUP(E254,IN_05_17!$B$8:$E$634,4,FALSE)</f>
        <v>44.007142876527269</v>
      </c>
      <c r="G254" s="171"/>
      <c r="H254" s="152" t="s">
        <v>2</v>
      </c>
    </row>
    <row r="255" spans="1:8" ht="18.75" customHeight="1">
      <c r="A255" s="171"/>
      <c r="B255" s="153">
        <v>504</v>
      </c>
      <c r="C255" s="171"/>
      <c r="D255" s="171" t="s">
        <v>1028</v>
      </c>
      <c r="E255" s="152" t="s">
        <v>1027</v>
      </c>
      <c r="F255" s="155">
        <f>VLOOKUP(E255,IN_05_17!$B$8:$E$634,4,FALSE)</f>
        <v>59.659332596204095</v>
      </c>
      <c r="G255" s="171"/>
      <c r="H255" s="152" t="s">
        <v>2</v>
      </c>
    </row>
    <row r="256" spans="1:8" ht="27" customHeight="1">
      <c r="A256" s="171"/>
      <c r="B256" s="153">
        <v>702</v>
      </c>
      <c r="C256" s="171"/>
      <c r="D256" s="171" t="s">
        <v>1026</v>
      </c>
      <c r="E256" s="152" t="s">
        <v>1025</v>
      </c>
      <c r="F256" s="155">
        <f>VLOOKUP(E256,IN_05_17!$B$8:$E$634,4,FALSE)</f>
        <v>128.6402717777282</v>
      </c>
      <c r="G256" s="171"/>
      <c r="H256" s="152" t="s">
        <v>2</v>
      </c>
    </row>
    <row r="257" spans="1:8">
      <c r="A257" s="171"/>
      <c r="B257" s="153">
        <v>506</v>
      </c>
      <c r="C257" s="171"/>
      <c r="D257" s="171" t="s">
        <v>1024</v>
      </c>
      <c r="E257" s="152" t="s">
        <v>1023</v>
      </c>
      <c r="F257" s="155">
        <f>VLOOKUP(E257,IN_05_17!$B$8:$E$634,4,FALSE)</f>
        <v>82.712207456355628</v>
      </c>
      <c r="G257" s="171"/>
      <c r="H257" s="152" t="s">
        <v>2</v>
      </c>
    </row>
    <row r="258" spans="1:8">
      <c r="A258" s="171"/>
      <c r="B258" s="153">
        <v>507</v>
      </c>
      <c r="C258" s="171"/>
      <c r="D258" s="171" t="s">
        <v>1022</v>
      </c>
      <c r="E258" s="152" t="s">
        <v>1021</v>
      </c>
      <c r="F258" s="155">
        <f>VLOOKUP(E258,IN_05_17!$B$8:$E$634,4,FALSE)</f>
        <v>69.447109521086603</v>
      </c>
      <c r="G258" s="171"/>
      <c r="H258" s="152" t="s">
        <v>2</v>
      </c>
    </row>
    <row r="259" spans="1:8">
      <c r="A259" s="171"/>
      <c r="B259" s="153">
        <v>508</v>
      </c>
      <c r="C259" s="171"/>
      <c r="D259" s="171" t="s">
        <v>1020</v>
      </c>
      <c r="E259" s="152" t="s">
        <v>1019</v>
      </c>
      <c r="F259" s="155">
        <f>VLOOKUP(E259,IN_05_17!$B$8:$E$634,4,FALSE)</f>
        <v>11.683770775265859</v>
      </c>
      <c r="G259" s="171"/>
      <c r="H259" s="152" t="s">
        <v>2</v>
      </c>
    </row>
    <row r="260" spans="1:8">
      <c r="A260" s="171"/>
      <c r="B260" s="153">
        <v>509</v>
      </c>
      <c r="C260" s="171"/>
      <c r="D260" s="171" t="s">
        <v>1018</v>
      </c>
      <c r="E260" s="152" t="s">
        <v>1017</v>
      </c>
      <c r="F260" s="155">
        <f>VLOOKUP(E260,IN_05_17!$B$8:$E$634,4,FALSE)</f>
        <v>19.913798090927145</v>
      </c>
      <c r="G260" s="171"/>
      <c r="H260" s="152" t="s">
        <v>2</v>
      </c>
    </row>
    <row r="261" spans="1:8">
      <c r="A261" s="171"/>
      <c r="B261" s="153">
        <v>510</v>
      </c>
      <c r="C261" s="171"/>
      <c r="D261" s="171" t="s">
        <v>1016</v>
      </c>
      <c r="E261" s="152" t="s">
        <v>1015</v>
      </c>
      <c r="F261" s="155">
        <f>VLOOKUP(E261,IN_05_17!$B$8:$E$634,4,FALSE)</f>
        <v>12.265119875072642</v>
      </c>
      <c r="G261" s="171"/>
      <c r="H261" s="152" t="s">
        <v>2</v>
      </c>
    </row>
    <row r="262" spans="1:8">
      <c r="A262" s="171"/>
      <c r="B262" s="153">
        <v>1123</v>
      </c>
      <c r="C262" s="171"/>
      <c r="D262" s="171" t="s">
        <v>1014</v>
      </c>
      <c r="E262" s="152" t="s">
        <v>1013</v>
      </c>
      <c r="F262" s="155">
        <f>VLOOKUP(E262,IN_05_17!$B$8:$E$634,4,FALSE)</f>
        <v>4.8248556465690839</v>
      </c>
      <c r="G262" s="171"/>
      <c r="H262" s="152" t="s">
        <v>2</v>
      </c>
    </row>
    <row r="263" spans="1:8">
      <c r="A263" s="171"/>
      <c r="B263" s="153">
        <v>1124</v>
      </c>
      <c r="C263" s="171"/>
      <c r="D263" s="171" t="s">
        <v>1012</v>
      </c>
      <c r="E263" s="152" t="s">
        <v>1011</v>
      </c>
      <c r="F263" s="155">
        <f>VLOOKUP(E263,IN_05_17!$B$8:$E$634,4,FALSE)</f>
        <v>9.0843191543595054</v>
      </c>
      <c r="G263" s="171"/>
      <c r="H263" s="152" t="s">
        <v>2</v>
      </c>
    </row>
    <row r="264" spans="1:8">
      <c r="A264" s="171"/>
      <c r="B264" s="153">
        <v>1125</v>
      </c>
      <c r="C264" s="171"/>
      <c r="D264" s="171" t="s">
        <v>1010</v>
      </c>
      <c r="E264" s="152" t="s">
        <v>1009</v>
      </c>
      <c r="F264" s="155">
        <f>VLOOKUP(E264,IN_05_17!$B$8:$E$634,4,FALSE)</f>
        <v>83.584674020068832</v>
      </c>
      <c r="G264" s="171"/>
      <c r="H264" s="152" t="s">
        <v>2</v>
      </c>
    </row>
    <row r="265" spans="1:8">
      <c r="A265" s="171"/>
      <c r="B265" s="153">
        <v>1126</v>
      </c>
      <c r="C265" s="171"/>
      <c r="D265" s="171" t="s">
        <v>1008</v>
      </c>
      <c r="E265" s="152" t="s">
        <v>1007</v>
      </c>
      <c r="F265" s="155">
        <f>VLOOKUP(E265,IN_05_17!$B$8:$E$634,4,FALSE)</f>
        <v>348.24504726435526</v>
      </c>
      <c r="G265" s="171"/>
      <c r="H265" s="152" t="s">
        <v>2</v>
      </c>
    </row>
    <row r="266" spans="1:8">
      <c r="A266" s="171"/>
      <c r="B266" s="153">
        <v>1127</v>
      </c>
      <c r="C266" s="171"/>
      <c r="D266" s="171" t="s">
        <v>1006</v>
      </c>
      <c r="E266" s="152" t="s">
        <v>1005</v>
      </c>
      <c r="F266" s="155">
        <f>VLOOKUP(E266,IN_05_17!$B$8:$E$634,4,FALSE)</f>
        <v>358.45859882905154</v>
      </c>
      <c r="G266" s="171"/>
      <c r="H266" s="152" t="s">
        <v>2</v>
      </c>
    </row>
    <row r="267" spans="1:8">
      <c r="A267" s="171"/>
      <c r="B267" s="153">
        <v>1128</v>
      </c>
      <c r="C267" s="171"/>
      <c r="D267" s="171" t="s">
        <v>1004</v>
      </c>
      <c r="E267" s="152" t="s">
        <v>1003</v>
      </c>
      <c r="F267" s="155">
        <f>VLOOKUP(E267,IN_05_17!$B$8:$E$634,4,FALSE)</f>
        <v>753.61580410924284</v>
      </c>
      <c r="G267" s="171"/>
      <c r="H267" s="152" t="s">
        <v>2</v>
      </c>
    </row>
    <row r="268" spans="1:8">
      <c r="A268" s="171"/>
      <c r="B268" s="153">
        <v>1129</v>
      </c>
      <c r="C268" s="171"/>
      <c r="D268" s="171" t="s">
        <v>1002</v>
      </c>
      <c r="E268" s="152" t="s">
        <v>1001</v>
      </c>
      <c r="F268" s="155">
        <f>VLOOKUP(E268,IN_05_17!$B$8:$E$634,4,FALSE)</f>
        <v>22.190461295836204</v>
      </c>
      <c r="G268" s="171"/>
      <c r="H268" s="152" t="s">
        <v>2</v>
      </c>
    </row>
    <row r="269" spans="1:8">
      <c r="A269" s="171"/>
      <c r="B269" s="153">
        <v>1130</v>
      </c>
      <c r="C269" s="171"/>
      <c r="D269" s="171" t="s">
        <v>1000</v>
      </c>
      <c r="E269" s="152" t="s">
        <v>999</v>
      </c>
      <c r="F269" s="155">
        <f>VLOOKUP(E269,IN_05_17!$B$8:$E$634,4,FALSE)</f>
        <v>13.020665563256326</v>
      </c>
      <c r="G269" s="171"/>
      <c r="H269" s="152" t="s">
        <v>2</v>
      </c>
    </row>
    <row r="270" spans="1:8">
      <c r="A270" s="171"/>
      <c r="B270" s="153">
        <v>1131</v>
      </c>
      <c r="C270" s="171"/>
      <c r="D270" s="171" t="s">
        <v>998</v>
      </c>
      <c r="E270" s="152" t="s">
        <v>997</v>
      </c>
      <c r="F270" s="155">
        <f>VLOOKUP(E270,IN_05_17!$B$8:$E$634,4,FALSE)</f>
        <v>55.500152086972363</v>
      </c>
      <c r="G270" s="171"/>
      <c r="H270" s="152" t="s">
        <v>2</v>
      </c>
    </row>
    <row r="271" spans="1:8" ht="15" customHeight="1">
      <c r="A271" s="154"/>
      <c r="B271" s="298" t="s">
        <v>996</v>
      </c>
      <c r="C271" s="298"/>
      <c r="D271" s="298"/>
      <c r="E271" s="152" t="s">
        <v>7</v>
      </c>
      <c r="F271" s="153" t="s">
        <v>6</v>
      </c>
      <c r="G271" s="154"/>
      <c r="H271" s="152" t="s">
        <v>5</v>
      </c>
    </row>
    <row r="272" spans="1:8">
      <c r="A272" s="171"/>
      <c r="B272" s="153">
        <v>165</v>
      </c>
      <c r="C272" s="171"/>
      <c r="D272" s="171" t="s">
        <v>995</v>
      </c>
      <c r="E272" s="152" t="s">
        <v>994</v>
      </c>
      <c r="F272" s="155">
        <f>VLOOKUP(E272,IN_05_17!$B$8:$E$634,4,FALSE)</f>
        <v>4662.7157235498007</v>
      </c>
      <c r="G272" s="171"/>
      <c r="H272" s="152" t="s">
        <v>2</v>
      </c>
    </row>
    <row r="273" spans="1:8" ht="15" customHeight="1">
      <c r="A273" s="154"/>
      <c r="B273" s="298" t="s">
        <v>993</v>
      </c>
      <c r="C273" s="298"/>
      <c r="D273" s="298"/>
      <c r="E273" s="152" t="s">
        <v>7</v>
      </c>
      <c r="F273" s="153" t="s">
        <v>6</v>
      </c>
      <c r="G273" s="154"/>
      <c r="H273" s="152" t="s">
        <v>5</v>
      </c>
    </row>
    <row r="274" spans="1:8">
      <c r="A274" s="171"/>
      <c r="B274" s="153">
        <v>496</v>
      </c>
      <c r="C274" s="171"/>
      <c r="D274" s="171" t="s">
        <v>992</v>
      </c>
      <c r="E274" s="152" t="s">
        <v>991</v>
      </c>
      <c r="F274" s="155">
        <f>VLOOKUP(E274,IN_05_17!$B$8:$E$634,4,FALSE)</f>
        <v>45.035518344272596</v>
      </c>
      <c r="G274" s="171"/>
      <c r="H274" s="152" t="s">
        <v>2</v>
      </c>
    </row>
    <row r="275" spans="1:8">
      <c r="A275" s="171"/>
      <c r="B275" s="153">
        <v>500</v>
      </c>
      <c r="C275" s="171"/>
      <c r="D275" s="171" t="s">
        <v>990</v>
      </c>
      <c r="E275" s="152" t="s">
        <v>989</v>
      </c>
      <c r="F275" s="155">
        <f>VLOOKUP(E275,IN_05_17!$B$8:$E$634,4,FALSE)</f>
        <v>19.742100131845817</v>
      </c>
      <c r="G275" s="171"/>
      <c r="H275" s="152" t="s">
        <v>2</v>
      </c>
    </row>
    <row r="276" spans="1:8">
      <c r="A276" s="171"/>
      <c r="B276" s="153">
        <v>171</v>
      </c>
      <c r="C276" s="171"/>
      <c r="D276" s="171" t="s">
        <v>988</v>
      </c>
      <c r="E276" s="152" t="s">
        <v>987</v>
      </c>
      <c r="F276" s="155">
        <f>VLOOKUP(E276,IN_05_17!$B$8:$E$634,4,FALSE)</f>
        <v>24.183776417482953</v>
      </c>
      <c r="G276" s="171"/>
      <c r="H276" s="152" t="s">
        <v>2</v>
      </c>
    </row>
    <row r="277" spans="1:8">
      <c r="A277" s="171"/>
      <c r="B277" s="153">
        <v>501</v>
      </c>
      <c r="C277" s="171"/>
      <c r="D277" s="171" t="s">
        <v>986</v>
      </c>
      <c r="E277" s="152" t="s">
        <v>985</v>
      </c>
      <c r="F277" s="155">
        <f>VLOOKUP(E277,IN_05_17!$B$8:$E$634,4,FALSE)</f>
        <v>51.247546304019451</v>
      </c>
      <c r="G277" s="171"/>
      <c r="H277" s="152" t="s">
        <v>2</v>
      </c>
    </row>
    <row r="278" spans="1:8" ht="15" customHeight="1">
      <c r="A278" s="154"/>
      <c r="B278" s="298" t="s">
        <v>984</v>
      </c>
      <c r="C278" s="298"/>
      <c r="D278" s="298"/>
      <c r="E278" s="152" t="s">
        <v>7</v>
      </c>
      <c r="F278" s="153" t="s">
        <v>6</v>
      </c>
      <c r="G278" s="154"/>
      <c r="H278" s="152" t="s">
        <v>5</v>
      </c>
    </row>
    <row r="279" spans="1:8" ht="26.25" customHeight="1">
      <c r="A279" s="171"/>
      <c r="B279" s="153">
        <v>161</v>
      </c>
      <c r="C279" s="171"/>
      <c r="D279" s="171" t="s">
        <v>983</v>
      </c>
      <c r="E279" s="152" t="s">
        <v>982</v>
      </c>
      <c r="F279" s="155">
        <f>VLOOKUP(E279,IN_05_17!$B$8:$E$634,4,FALSE)</f>
        <v>134.65356415932217</v>
      </c>
      <c r="G279" s="171"/>
      <c r="H279" s="152" t="s">
        <v>2</v>
      </c>
    </row>
    <row r="280" spans="1:8" ht="15" customHeight="1">
      <c r="A280" s="154"/>
      <c r="B280" s="298" t="s">
        <v>981</v>
      </c>
      <c r="C280" s="298"/>
      <c r="D280" s="298"/>
      <c r="E280" s="152" t="s">
        <v>7</v>
      </c>
      <c r="F280" s="153" t="s">
        <v>6</v>
      </c>
      <c r="G280" s="154"/>
      <c r="H280" s="152" t="s">
        <v>5</v>
      </c>
    </row>
    <row r="281" spans="1:8">
      <c r="A281" s="171"/>
      <c r="B281" s="153">
        <v>162</v>
      </c>
      <c r="C281" s="171"/>
      <c r="D281" s="171" t="s">
        <v>980</v>
      </c>
      <c r="E281" s="152" t="s">
        <v>979</v>
      </c>
      <c r="F281" s="155">
        <f>VLOOKUP(E281,IN_05_17!$B$8:$E$634,4,FALSE)</f>
        <v>978.61510054900634</v>
      </c>
      <c r="G281" s="171"/>
      <c r="H281" s="152" t="s">
        <v>2</v>
      </c>
    </row>
    <row r="282" spans="1:8" ht="15" customHeight="1">
      <c r="A282" s="154"/>
      <c r="B282" s="298" t="s">
        <v>978</v>
      </c>
      <c r="C282" s="298"/>
      <c r="D282" s="298"/>
      <c r="E282" s="152" t="s">
        <v>7</v>
      </c>
      <c r="F282" s="153" t="s">
        <v>6</v>
      </c>
      <c r="G282" s="154"/>
      <c r="H282" s="152" t="s">
        <v>5</v>
      </c>
    </row>
    <row r="283" spans="1:8">
      <c r="A283" s="171"/>
      <c r="B283" s="153">
        <v>167</v>
      </c>
      <c r="C283" s="171"/>
      <c r="D283" s="171" t="s">
        <v>977</v>
      </c>
      <c r="E283" s="152" t="s">
        <v>976</v>
      </c>
      <c r="F283" s="155">
        <f>VLOOKUP(E283,IN_05_17!$B$8:$E$634,4,FALSE)</f>
        <v>253.50774450873254</v>
      </c>
      <c r="G283" s="171"/>
      <c r="H283" s="152" t="s">
        <v>2</v>
      </c>
    </row>
    <row r="284" spans="1:8">
      <c r="A284" s="171"/>
      <c r="B284" s="153">
        <v>497</v>
      </c>
      <c r="C284" s="171"/>
      <c r="D284" s="171" t="s">
        <v>975</v>
      </c>
      <c r="E284" s="152" t="s">
        <v>974</v>
      </c>
      <c r="F284" s="155">
        <f>VLOOKUP(E284,IN_05_17!$B$8:$E$634,4,FALSE)</f>
        <v>325.90769228316992</v>
      </c>
      <c r="G284" s="171"/>
      <c r="H284" s="152" t="s">
        <v>2</v>
      </c>
    </row>
    <row r="285" spans="1:8" ht="26.25" customHeight="1">
      <c r="A285" s="171"/>
      <c r="B285" s="153">
        <v>783</v>
      </c>
      <c r="C285" s="171"/>
      <c r="D285" s="171" t="s">
        <v>973</v>
      </c>
      <c r="E285" s="152" t="s">
        <v>972</v>
      </c>
      <c r="F285" s="155">
        <f>VLOOKUP(E285,IN_05_17!$B$8:$E$634,4,FALSE)</f>
        <v>308.44339568588305</v>
      </c>
      <c r="G285" s="171"/>
      <c r="H285" s="152" t="s">
        <v>2</v>
      </c>
    </row>
    <row r="286" spans="1:8">
      <c r="A286" s="171"/>
      <c r="B286" s="153">
        <v>665</v>
      </c>
      <c r="C286" s="171"/>
      <c r="D286" s="171" t="s">
        <v>971</v>
      </c>
      <c r="E286" s="152" t="s">
        <v>970</v>
      </c>
      <c r="F286" s="155">
        <f>VLOOKUP(E286,IN_05_17!$B$8:$E$634,4,FALSE)</f>
        <v>278.41021689242427</v>
      </c>
      <c r="G286" s="171"/>
      <c r="H286" s="152" t="s">
        <v>2</v>
      </c>
    </row>
    <row r="287" spans="1:8" ht="26.25" customHeight="1">
      <c r="A287" s="154"/>
      <c r="B287" s="298" t="s">
        <v>969</v>
      </c>
      <c r="C287" s="298"/>
      <c r="D287" s="298"/>
      <c r="E287" s="152" t="s">
        <v>7</v>
      </c>
      <c r="F287" s="153" t="s">
        <v>6</v>
      </c>
      <c r="G287" s="154"/>
      <c r="H287" s="152" t="s">
        <v>5</v>
      </c>
    </row>
    <row r="288" spans="1:8">
      <c r="A288" s="171"/>
      <c r="B288" s="153">
        <v>166</v>
      </c>
      <c r="C288" s="171"/>
      <c r="D288" s="171" t="s">
        <v>968</v>
      </c>
      <c r="E288" s="152" t="s">
        <v>967</v>
      </c>
      <c r="F288" s="155">
        <f>VLOOKUP(E288,IN_05_17!$B$8:$E$634,4,FALSE)</f>
        <v>646.02604341960466</v>
      </c>
      <c r="G288" s="171"/>
      <c r="H288" s="152" t="s">
        <v>2</v>
      </c>
    </row>
    <row r="289" spans="1:8" ht="26.25" customHeight="1">
      <c r="A289" s="171"/>
      <c r="B289" s="153">
        <v>505</v>
      </c>
      <c r="C289" s="171"/>
      <c r="D289" s="171" t="s">
        <v>966</v>
      </c>
      <c r="E289" s="152" t="s">
        <v>965</v>
      </c>
      <c r="F289" s="155">
        <f>VLOOKUP(E289,IN_05_17!$B$8:$E$634,4,FALSE)</f>
        <v>16.028915536388467</v>
      </c>
      <c r="G289" s="171"/>
      <c r="H289" s="152" t="s">
        <v>2</v>
      </c>
    </row>
    <row r="290" spans="1:8" ht="15" customHeight="1">
      <c r="A290" s="154"/>
      <c r="B290" s="298" t="s">
        <v>964</v>
      </c>
      <c r="C290" s="298"/>
      <c r="D290" s="298"/>
      <c r="E290" s="152" t="s">
        <v>7</v>
      </c>
      <c r="F290" s="153" t="s">
        <v>6</v>
      </c>
      <c r="G290" s="154"/>
      <c r="H290" s="152" t="s">
        <v>5</v>
      </c>
    </row>
    <row r="291" spans="1:8">
      <c r="A291" s="171"/>
      <c r="B291" s="153">
        <v>668</v>
      </c>
      <c r="C291" s="171"/>
      <c r="D291" s="171" t="s">
        <v>963</v>
      </c>
      <c r="E291" s="152" t="s">
        <v>962</v>
      </c>
      <c r="F291" s="155">
        <f>VLOOKUP(E291,IN_05_17!$B$8:$E$634,4,FALSE)</f>
        <v>9.6635036670818035</v>
      </c>
      <c r="G291" s="171"/>
      <c r="H291" s="152" t="s">
        <v>2</v>
      </c>
    </row>
    <row r="292" spans="1:8" ht="15" customHeight="1">
      <c r="A292" s="154"/>
      <c r="B292" s="298" t="s">
        <v>961</v>
      </c>
      <c r="C292" s="298"/>
      <c r="D292" s="298"/>
      <c r="E292" s="152" t="s">
        <v>7</v>
      </c>
      <c r="F292" s="153" t="s">
        <v>6</v>
      </c>
      <c r="G292" s="154"/>
      <c r="H292" s="152" t="s">
        <v>5</v>
      </c>
    </row>
    <row r="293" spans="1:8">
      <c r="A293" s="171"/>
      <c r="B293" s="153">
        <v>671</v>
      </c>
      <c r="C293" s="171"/>
      <c r="D293" s="171" t="s">
        <v>960</v>
      </c>
      <c r="E293" s="152" t="s">
        <v>959</v>
      </c>
      <c r="F293" s="155">
        <f>VLOOKUP(E293,IN_05_17!$B$8:$E$634,4,FALSE)</f>
        <v>37.123902091291548</v>
      </c>
      <c r="G293" s="171"/>
      <c r="H293" s="152" t="s">
        <v>2</v>
      </c>
    </row>
    <row r="294" spans="1:8" ht="26.25" customHeight="1">
      <c r="A294" s="154"/>
      <c r="B294" s="298" t="s">
        <v>958</v>
      </c>
      <c r="C294" s="298"/>
      <c r="D294" s="298"/>
      <c r="E294" s="152" t="s">
        <v>7</v>
      </c>
      <c r="F294" s="153" t="s">
        <v>6</v>
      </c>
      <c r="G294" s="154"/>
      <c r="H294" s="152" t="s">
        <v>5</v>
      </c>
    </row>
    <row r="295" spans="1:8" ht="18" customHeight="1">
      <c r="A295" s="299" t="s">
        <v>956</v>
      </c>
      <c r="B295" s="299"/>
      <c r="C295" s="299"/>
      <c r="D295" s="299"/>
      <c r="E295" s="298"/>
      <c r="F295" s="298"/>
      <c r="G295" s="298"/>
      <c r="H295" s="298"/>
    </row>
    <row r="296" spans="1:8" ht="26.25" customHeight="1">
      <c r="A296" s="154"/>
      <c r="B296" s="298" t="s">
        <v>955</v>
      </c>
      <c r="C296" s="298"/>
      <c r="D296" s="298"/>
      <c r="E296" s="152" t="s">
        <v>7</v>
      </c>
      <c r="F296" s="153" t="s">
        <v>6</v>
      </c>
      <c r="G296" s="154"/>
      <c r="H296" s="152" t="s">
        <v>5</v>
      </c>
    </row>
    <row r="297" spans="1:8">
      <c r="A297" s="171"/>
      <c r="B297" s="153">
        <v>172</v>
      </c>
      <c r="C297" s="171"/>
      <c r="D297" s="171" t="s">
        <v>954</v>
      </c>
      <c r="E297" s="152" t="s">
        <v>953</v>
      </c>
      <c r="F297" s="155">
        <f>VLOOKUP(E297,IN_05_17!$B$8:$E$634,4,FALSE)</f>
        <v>4388.6302299012541</v>
      </c>
      <c r="G297" s="171"/>
      <c r="H297" s="152" t="s">
        <v>926</v>
      </c>
    </row>
    <row r="298" spans="1:8" ht="26.25" customHeight="1">
      <c r="A298" s="171"/>
      <c r="B298" s="153">
        <v>173</v>
      </c>
      <c r="C298" s="171"/>
      <c r="D298" s="171" t="s">
        <v>952</v>
      </c>
      <c r="E298" s="152" t="s">
        <v>951</v>
      </c>
      <c r="F298" s="155">
        <f>VLOOKUP(E298,IN_05_17!$B$8:$E$634,4,FALSE)</f>
        <v>9.8580149204326837</v>
      </c>
      <c r="G298" s="171"/>
      <c r="H298" s="152" t="s">
        <v>2</v>
      </c>
    </row>
    <row r="299" spans="1:8">
      <c r="A299" s="171"/>
      <c r="B299" s="153">
        <v>511</v>
      </c>
      <c r="C299" s="171"/>
      <c r="D299" s="171" t="s">
        <v>950</v>
      </c>
      <c r="E299" s="152" t="s">
        <v>949</v>
      </c>
      <c r="F299" s="155">
        <f>VLOOKUP(E299,IN_05_17!$B$8:$E$634,4,FALSE)</f>
        <v>4277.761397990781</v>
      </c>
      <c r="G299" s="171"/>
      <c r="H299" s="152" t="s">
        <v>926</v>
      </c>
    </row>
    <row r="300" spans="1:8" ht="26.25" customHeight="1">
      <c r="A300" s="171"/>
      <c r="B300" s="153">
        <v>174</v>
      </c>
      <c r="C300" s="171"/>
      <c r="D300" s="171" t="s">
        <v>948</v>
      </c>
      <c r="E300" s="152" t="s">
        <v>947</v>
      </c>
      <c r="F300" s="155">
        <f>VLOOKUP(E300,IN_05_17!$B$8:$E$634,4,FALSE)</f>
        <v>7.669726732043932</v>
      </c>
      <c r="G300" s="171"/>
      <c r="H300" s="152" t="s">
        <v>2</v>
      </c>
    </row>
    <row r="301" spans="1:8">
      <c r="A301" s="171"/>
      <c r="B301" s="153">
        <v>512</v>
      </c>
      <c r="C301" s="171"/>
      <c r="D301" s="171" t="s">
        <v>946</v>
      </c>
      <c r="E301" s="152" t="s">
        <v>945</v>
      </c>
      <c r="F301" s="155">
        <f>VLOOKUP(E301,IN_05_17!$B$8:$E$634,4,FALSE)</f>
        <v>11.967067823716492</v>
      </c>
      <c r="G301" s="171"/>
      <c r="H301" s="152" t="s">
        <v>2</v>
      </c>
    </row>
    <row r="302" spans="1:8" ht="26.25" customHeight="1">
      <c r="A302" s="171"/>
      <c r="B302" s="153">
        <v>175</v>
      </c>
      <c r="C302" s="171"/>
      <c r="D302" s="171" t="s">
        <v>944</v>
      </c>
      <c r="E302" s="152" t="s">
        <v>943</v>
      </c>
      <c r="F302" s="155">
        <f>VLOOKUP(E302,IN_05_17!$B$8:$E$634,4,FALSE)</f>
        <v>13.832411247245624</v>
      </c>
      <c r="G302" s="171"/>
      <c r="H302" s="152" t="s">
        <v>2</v>
      </c>
    </row>
    <row r="303" spans="1:8" ht="26.25" customHeight="1">
      <c r="A303" s="171"/>
      <c r="B303" s="153">
        <v>176</v>
      </c>
      <c r="C303" s="171"/>
      <c r="D303" s="171" t="s">
        <v>942</v>
      </c>
      <c r="E303" s="152" t="s">
        <v>941</v>
      </c>
      <c r="F303" s="155">
        <f>VLOOKUP(E303,IN_05_17!$B$8:$E$634,4,FALSE)</f>
        <v>14.118055096418733</v>
      </c>
      <c r="G303" s="171"/>
      <c r="H303" s="152" t="s">
        <v>2</v>
      </c>
    </row>
    <row r="304" spans="1:8">
      <c r="A304" s="171"/>
      <c r="B304" s="153">
        <v>177</v>
      </c>
      <c r="C304" s="171"/>
      <c r="D304" s="171" t="s">
        <v>940</v>
      </c>
      <c r="E304" s="152" t="s">
        <v>939</v>
      </c>
      <c r="F304" s="155">
        <f>VLOOKUP(E304,IN_05_17!$B$8:$E$634,4,FALSE)</f>
        <v>15.58935631626739</v>
      </c>
      <c r="G304" s="171"/>
      <c r="H304" s="152" t="s">
        <v>2</v>
      </c>
    </row>
    <row r="305" spans="1:9">
      <c r="A305" s="171"/>
      <c r="B305" s="153">
        <v>513</v>
      </c>
      <c r="C305" s="171"/>
      <c r="D305" s="171" t="s">
        <v>938</v>
      </c>
      <c r="E305" s="152" t="s">
        <v>937</v>
      </c>
      <c r="F305" s="155">
        <f>VLOOKUP(E305,IN_05_17!$B$8:$E$634,4,FALSE)</f>
        <v>13.270616870259129</v>
      </c>
      <c r="G305" s="171"/>
      <c r="H305" s="152" t="s">
        <v>2</v>
      </c>
    </row>
    <row r="306" spans="1:9">
      <c r="A306" s="171"/>
      <c r="B306" s="153">
        <v>514</v>
      </c>
      <c r="C306" s="171"/>
      <c r="D306" s="171" t="s">
        <v>936</v>
      </c>
      <c r="E306" s="152" t="s">
        <v>935</v>
      </c>
      <c r="F306" s="155">
        <f>VLOOKUP(E306,IN_05_17!$B$8:$E$634,4,FALSE)</f>
        <v>30.9691829254906</v>
      </c>
      <c r="G306" s="171"/>
      <c r="H306" s="152" t="s">
        <v>2</v>
      </c>
    </row>
    <row r="307" spans="1:9">
      <c r="A307" s="171"/>
      <c r="B307" s="153">
        <v>359</v>
      </c>
      <c r="C307" s="171"/>
      <c r="D307" s="171" t="s">
        <v>934</v>
      </c>
      <c r="E307" s="152" t="s">
        <v>933</v>
      </c>
      <c r="F307" s="155">
        <f>VLOOKUP(E307,IN_05_17!$B$8:$E$634,4,FALSE)</f>
        <v>5139.7903472759717</v>
      </c>
      <c r="G307" s="171"/>
      <c r="H307" s="152" t="s">
        <v>926</v>
      </c>
    </row>
    <row r="308" spans="1:9">
      <c r="A308" s="171"/>
      <c r="B308" s="153">
        <v>741</v>
      </c>
      <c r="C308" s="171"/>
      <c r="D308" s="171" t="s">
        <v>932</v>
      </c>
      <c r="E308" s="152" t="s">
        <v>931</v>
      </c>
      <c r="F308" s="155">
        <f>VLOOKUP(E308,IN_05_17!$B$8:$E$634,4,FALSE)</f>
        <v>5506.9182292242558</v>
      </c>
      <c r="G308" s="171"/>
      <c r="H308" s="152" t="s">
        <v>926</v>
      </c>
    </row>
    <row r="309" spans="1:9">
      <c r="A309" s="171"/>
      <c r="B309" s="153">
        <v>742</v>
      </c>
      <c r="C309" s="171"/>
      <c r="D309" s="171" t="s">
        <v>930</v>
      </c>
      <c r="E309" s="152" t="s">
        <v>929</v>
      </c>
      <c r="F309" s="155">
        <f>VLOOKUP(E309,IN_05_17!$B$8:$E$634,4,FALSE)</f>
        <v>5791.3127437573721</v>
      </c>
      <c r="G309" s="171"/>
      <c r="H309" s="152" t="s">
        <v>926</v>
      </c>
    </row>
    <row r="310" spans="1:9">
      <c r="A310" s="171"/>
      <c r="B310" s="153">
        <v>744</v>
      </c>
      <c r="C310" s="171"/>
      <c r="D310" s="171" t="s">
        <v>928</v>
      </c>
      <c r="E310" s="152" t="s">
        <v>927</v>
      </c>
      <c r="F310" s="155">
        <f>VLOOKUP(E310,IN_05_17!$B$8:$E$634,4,FALSE)</f>
        <v>4221.970642405262</v>
      </c>
      <c r="G310" s="171"/>
      <c r="H310" s="152" t="s">
        <v>926</v>
      </c>
    </row>
    <row r="311" spans="1:9" ht="18" customHeight="1">
      <c r="A311" s="299" t="s">
        <v>925</v>
      </c>
      <c r="B311" s="299"/>
      <c r="C311" s="299"/>
      <c r="D311" s="299"/>
      <c r="E311" s="298"/>
      <c r="F311" s="298"/>
      <c r="G311" s="298"/>
      <c r="H311" s="298"/>
    </row>
    <row r="312" spans="1:9" ht="15" customHeight="1">
      <c r="A312" s="154"/>
      <c r="B312" s="298" t="s">
        <v>924</v>
      </c>
      <c r="C312" s="298"/>
      <c r="D312" s="298"/>
      <c r="E312" s="152" t="s">
        <v>7</v>
      </c>
      <c r="F312" s="153" t="s">
        <v>6</v>
      </c>
      <c r="G312" s="154"/>
      <c r="H312" s="152" t="s">
        <v>5</v>
      </c>
    </row>
    <row r="313" spans="1:9">
      <c r="A313" s="171"/>
      <c r="B313" s="153">
        <v>178</v>
      </c>
      <c r="C313" s="171"/>
      <c r="D313" s="171" t="s">
        <v>923</v>
      </c>
      <c r="E313" s="152" t="s">
        <v>922</v>
      </c>
      <c r="F313" s="155">
        <f>VLOOKUP(E313,IN_05_17!$B$8:$E$634,4,FALSE)</f>
        <v>5.4782671334881199</v>
      </c>
      <c r="G313" s="171"/>
      <c r="H313" s="152" t="s">
        <v>153</v>
      </c>
    </row>
    <row r="314" spans="1:9" ht="15" customHeight="1">
      <c r="A314" s="154"/>
      <c r="B314" s="298" t="s">
        <v>921</v>
      </c>
      <c r="C314" s="298"/>
      <c r="D314" s="298"/>
      <c r="E314" s="152" t="s">
        <v>7</v>
      </c>
      <c r="F314" s="153" t="s">
        <v>6</v>
      </c>
      <c r="G314" s="154"/>
      <c r="H314" s="152" t="s">
        <v>5</v>
      </c>
    </row>
    <row r="315" spans="1:9">
      <c r="A315" s="171"/>
      <c r="B315" s="153">
        <v>179</v>
      </c>
      <c r="C315" s="171"/>
      <c r="D315" s="171" t="s">
        <v>920</v>
      </c>
      <c r="E315" s="152" t="s">
        <v>919</v>
      </c>
      <c r="F315" s="155">
        <f>VLOOKUP(E315,IN_05_17!$B$8:$E$634,4,FALSE)</f>
        <v>4.7017907148598219</v>
      </c>
      <c r="G315" s="171"/>
      <c r="H315" s="152" t="s">
        <v>153</v>
      </c>
    </row>
    <row r="316" spans="1:9">
      <c r="A316" s="171"/>
      <c r="B316" s="153">
        <v>1100</v>
      </c>
      <c r="C316" s="171"/>
      <c r="D316" s="171" t="s">
        <v>918</v>
      </c>
      <c r="E316" s="152" t="s">
        <v>917</v>
      </c>
      <c r="F316" s="155">
        <f>VLOOKUP(E316,IN_05_17!$B$8:$E$634,4,FALSE)</f>
        <v>22.815230180132335</v>
      </c>
      <c r="G316" s="171"/>
      <c r="H316" s="152" t="s">
        <v>2</v>
      </c>
    </row>
    <row r="317" spans="1:9" ht="15" customHeight="1">
      <c r="A317" s="154"/>
      <c r="B317" s="298" t="s">
        <v>916</v>
      </c>
      <c r="C317" s="298"/>
      <c r="D317" s="298"/>
      <c r="E317" s="152" t="s">
        <v>7</v>
      </c>
      <c r="F317" s="153" t="s">
        <v>6</v>
      </c>
      <c r="G317" s="154"/>
      <c r="H317" s="152" t="s">
        <v>5</v>
      </c>
    </row>
    <row r="318" spans="1:9" ht="26.25" customHeight="1">
      <c r="A318" s="171"/>
      <c r="B318" s="153">
        <v>180</v>
      </c>
      <c r="C318" s="171"/>
      <c r="D318" s="171" t="s">
        <v>915</v>
      </c>
      <c r="E318" s="152" t="s">
        <v>914</v>
      </c>
      <c r="F318" s="155">
        <f>VLOOKUP(E318,IN_05_17!$B$8:$E$634,4,FALSE)</f>
        <v>175.0560714234087</v>
      </c>
      <c r="G318" s="171"/>
      <c r="H318" s="152" t="s">
        <v>913</v>
      </c>
    </row>
    <row r="319" spans="1:9" ht="26.25" customHeight="1">
      <c r="A319" s="171"/>
      <c r="B319" s="153">
        <v>181</v>
      </c>
      <c r="C319" s="171"/>
      <c r="D319" s="171" t="s">
        <v>912</v>
      </c>
      <c r="E319" s="152" t="s">
        <v>911</v>
      </c>
      <c r="F319" s="155">
        <f>VLOOKUP(E319,IN_05_17!$B$8:$E$634,4,FALSE)</f>
        <v>5.7139735354607444</v>
      </c>
      <c r="G319" s="171"/>
      <c r="H319" s="152" t="s">
        <v>153</v>
      </c>
      <c r="I319" s="156"/>
    </row>
    <row r="320" spans="1:9" ht="15" customHeight="1">
      <c r="A320" s="154"/>
      <c r="B320" s="298" t="s">
        <v>910</v>
      </c>
      <c r="C320" s="298"/>
      <c r="D320" s="298"/>
      <c r="E320" s="152" t="s">
        <v>7</v>
      </c>
      <c r="F320" s="153" t="s">
        <v>6</v>
      </c>
      <c r="G320" s="154"/>
      <c r="H320" s="152" t="s">
        <v>5</v>
      </c>
    </row>
    <row r="321" spans="1:8" ht="26.25" customHeight="1">
      <c r="A321" s="171"/>
      <c r="B321" s="153">
        <v>183</v>
      </c>
      <c r="C321" s="171"/>
      <c r="D321" s="171" t="s">
        <v>909</v>
      </c>
      <c r="E321" s="152" t="s">
        <v>908</v>
      </c>
      <c r="F321" s="155">
        <f>VLOOKUP(E321,IN_05_17!$B$8:$E$634,4,FALSE)</f>
        <v>10.8056355752196</v>
      </c>
      <c r="G321" s="171"/>
      <c r="H321" s="152" t="s">
        <v>153</v>
      </c>
    </row>
    <row r="322" spans="1:8" ht="15" customHeight="1">
      <c r="A322" s="154"/>
      <c r="B322" s="298" t="s">
        <v>907</v>
      </c>
      <c r="C322" s="298"/>
      <c r="D322" s="298"/>
      <c r="E322" s="152" t="s">
        <v>7</v>
      </c>
      <c r="F322" s="153" t="s">
        <v>6</v>
      </c>
      <c r="G322" s="154"/>
      <c r="H322" s="152" t="s">
        <v>5</v>
      </c>
    </row>
    <row r="323" spans="1:8">
      <c r="A323" s="171"/>
      <c r="B323" s="153">
        <v>516</v>
      </c>
      <c r="C323" s="171"/>
      <c r="D323" s="171" t="s">
        <v>906</v>
      </c>
      <c r="E323" s="152" t="s">
        <v>905</v>
      </c>
      <c r="F323" s="155">
        <f>VLOOKUP(E323,IN_05_17!$B$8:$E$634,4,FALSE)</f>
        <v>30.771255027845289</v>
      </c>
      <c r="G323" s="171"/>
      <c r="H323" s="152" t="s">
        <v>153</v>
      </c>
    </row>
    <row r="324" spans="1:8" ht="26.25" customHeight="1">
      <c r="A324" s="171"/>
      <c r="B324" s="153">
        <v>517</v>
      </c>
      <c r="C324" s="171"/>
      <c r="D324" s="171" t="s">
        <v>904</v>
      </c>
      <c r="E324" s="152" t="s">
        <v>903</v>
      </c>
      <c r="F324" s="155">
        <f>VLOOKUP(E324,IN_05_17!$B$8:$E$634,4,FALSE)</f>
        <v>46.793809975331719</v>
      </c>
      <c r="G324" s="171"/>
      <c r="H324" s="152" t="s">
        <v>153</v>
      </c>
    </row>
    <row r="325" spans="1:8">
      <c r="A325" s="171"/>
      <c r="B325" s="153">
        <v>518</v>
      </c>
      <c r="C325" s="171"/>
      <c r="D325" s="171" t="s">
        <v>902</v>
      </c>
      <c r="E325" s="152" t="s">
        <v>901</v>
      </c>
      <c r="F325" s="155">
        <f>VLOOKUP(E325,IN_05_17!$B$8:$E$634,4,FALSE)</f>
        <v>73.181693452356555</v>
      </c>
      <c r="G325" s="171"/>
      <c r="H325" s="152" t="s">
        <v>153</v>
      </c>
    </row>
    <row r="326" spans="1:8" ht="18" customHeight="1">
      <c r="A326" s="299" t="s">
        <v>900</v>
      </c>
      <c r="B326" s="299"/>
      <c r="C326" s="299"/>
      <c r="D326" s="299"/>
      <c r="E326" s="298"/>
      <c r="F326" s="298"/>
      <c r="G326" s="298"/>
      <c r="H326" s="298"/>
    </row>
    <row r="327" spans="1:8" ht="26.25" customHeight="1">
      <c r="A327" s="154"/>
      <c r="B327" s="298" t="s">
        <v>899</v>
      </c>
      <c r="C327" s="298"/>
      <c r="D327" s="298"/>
      <c r="E327" s="152" t="s">
        <v>7</v>
      </c>
      <c r="F327" s="153" t="s">
        <v>6</v>
      </c>
      <c r="G327" s="154"/>
      <c r="H327" s="152" t="s">
        <v>5</v>
      </c>
    </row>
    <row r="328" spans="1:8">
      <c r="A328" s="171"/>
      <c r="B328" s="153">
        <v>190</v>
      </c>
      <c r="C328" s="171"/>
      <c r="D328" s="171" t="s">
        <v>898</v>
      </c>
      <c r="E328" s="152" t="s">
        <v>897</v>
      </c>
      <c r="F328" s="155">
        <f>VLOOKUP(E328,IN_05_17!$B$8:$E$634,4,FALSE)</f>
        <v>11.781166255761642</v>
      </c>
      <c r="G328" s="171"/>
      <c r="H328" s="152" t="s">
        <v>4</v>
      </c>
    </row>
    <row r="329" spans="1:8" ht="26.25" customHeight="1">
      <c r="A329" s="154"/>
      <c r="B329" s="298" t="s">
        <v>896</v>
      </c>
      <c r="C329" s="298"/>
      <c r="D329" s="298"/>
      <c r="E329" s="152" t="s">
        <v>7</v>
      </c>
      <c r="F329" s="153" t="s">
        <v>6</v>
      </c>
      <c r="G329" s="154"/>
      <c r="H329" s="152" t="s">
        <v>5</v>
      </c>
    </row>
    <row r="330" spans="1:8">
      <c r="A330" s="171"/>
      <c r="B330" s="153">
        <v>184</v>
      </c>
      <c r="C330" s="171"/>
      <c r="D330" s="171" t="s">
        <v>895</v>
      </c>
      <c r="E330" s="152" t="s">
        <v>894</v>
      </c>
      <c r="F330" s="155">
        <f>VLOOKUP(E330,IN_05_17!$B$8:$E$634,4,FALSE)</f>
        <v>231.96443248963973</v>
      </c>
      <c r="G330" s="171"/>
      <c r="H330" s="152" t="s">
        <v>3</v>
      </c>
    </row>
    <row r="331" spans="1:8">
      <c r="A331" s="171"/>
      <c r="B331" s="153">
        <v>186</v>
      </c>
      <c r="C331" s="171"/>
      <c r="D331" s="171" t="s">
        <v>893</v>
      </c>
      <c r="E331" s="152" t="s">
        <v>892</v>
      </c>
      <c r="F331" s="155">
        <f>VLOOKUP(E331,IN_05_17!$B$8:$E$634,4,FALSE)</f>
        <v>242.55864049141525</v>
      </c>
      <c r="G331" s="171"/>
      <c r="H331" s="152" t="s">
        <v>3</v>
      </c>
    </row>
    <row r="332" spans="1:8">
      <c r="A332" s="171"/>
      <c r="B332" s="153">
        <v>519</v>
      </c>
      <c r="C332" s="171"/>
      <c r="D332" s="171" t="s">
        <v>891</v>
      </c>
      <c r="E332" s="152" t="s">
        <v>890</v>
      </c>
      <c r="F332" s="155">
        <f>VLOOKUP(E332,IN_05_17!$B$8:$E$634,4,FALSE)</f>
        <v>189.69865857370112</v>
      </c>
      <c r="G332" s="171"/>
      <c r="H332" s="152" t="s">
        <v>3</v>
      </c>
    </row>
    <row r="333" spans="1:8" ht="26.25" customHeight="1">
      <c r="A333" s="171"/>
      <c r="B333" s="153">
        <v>187</v>
      </c>
      <c r="C333" s="171"/>
      <c r="D333" s="171" t="s">
        <v>889</v>
      </c>
      <c r="E333" s="152" t="s">
        <v>888</v>
      </c>
      <c r="F333" s="155">
        <f>VLOOKUP(E333,IN_05_17!$B$8:$E$634,4,FALSE)</f>
        <v>195.54573022427849</v>
      </c>
      <c r="G333" s="171"/>
      <c r="H333" s="152" t="s">
        <v>3</v>
      </c>
    </row>
    <row r="334" spans="1:8" ht="26.25" customHeight="1">
      <c r="A334" s="171"/>
      <c r="B334" s="153">
        <v>520</v>
      </c>
      <c r="C334" s="171"/>
      <c r="D334" s="171" t="s">
        <v>887</v>
      </c>
      <c r="E334" s="152" t="s">
        <v>886</v>
      </c>
      <c r="F334" s="155">
        <f>VLOOKUP(E334,IN_05_17!$B$8:$E$634,4,FALSE)</f>
        <v>124.16156813798315</v>
      </c>
      <c r="G334" s="171"/>
      <c r="H334" s="152" t="s">
        <v>3</v>
      </c>
    </row>
    <row r="335" spans="1:8">
      <c r="A335" s="171"/>
      <c r="B335" s="153">
        <v>521</v>
      </c>
      <c r="C335" s="171"/>
      <c r="D335" s="171" t="s">
        <v>885</v>
      </c>
      <c r="E335" s="152" t="s">
        <v>884</v>
      </c>
      <c r="F335" s="155">
        <f>VLOOKUP(E335,IN_05_17!$B$8:$E$634,4,FALSE)</f>
        <v>24.406871142252086</v>
      </c>
      <c r="G335" s="171"/>
      <c r="H335" s="152" t="s">
        <v>4</v>
      </c>
    </row>
    <row r="336" spans="1:8" ht="26.25" customHeight="1">
      <c r="A336" s="171"/>
      <c r="B336" s="153">
        <v>369</v>
      </c>
      <c r="C336" s="171"/>
      <c r="D336" s="171" t="s">
        <v>883</v>
      </c>
      <c r="E336" s="152" t="s">
        <v>882</v>
      </c>
      <c r="F336" s="155">
        <f>VLOOKUP(E336,IN_05_17!$B$8:$E$634,4,FALSE)</f>
        <v>282.14764053971368</v>
      </c>
      <c r="G336" s="171"/>
      <c r="H336" s="152" t="s">
        <v>3</v>
      </c>
    </row>
    <row r="337" spans="1:8">
      <c r="A337" s="171"/>
      <c r="B337" s="153">
        <v>370</v>
      </c>
      <c r="C337" s="171"/>
      <c r="D337" s="171" t="s">
        <v>881</v>
      </c>
      <c r="E337" s="152" t="s">
        <v>880</v>
      </c>
      <c r="F337" s="155">
        <f>VLOOKUP(E337,IN_05_17!$B$8:$E$634,4,FALSE)</f>
        <v>400.74567560388152</v>
      </c>
      <c r="G337" s="171"/>
      <c r="H337" s="152" t="s">
        <v>3</v>
      </c>
    </row>
    <row r="338" spans="1:8">
      <c r="A338" s="171"/>
      <c r="B338" s="153">
        <v>522</v>
      </c>
      <c r="C338" s="171"/>
      <c r="D338" s="171" t="s">
        <v>879</v>
      </c>
      <c r="E338" s="152" t="s">
        <v>878</v>
      </c>
      <c r="F338" s="155">
        <f>VLOOKUP(E338,IN_05_17!$B$8:$E$634,4,FALSE)</f>
        <v>57.540537132770147</v>
      </c>
      <c r="G338" s="171"/>
      <c r="H338" s="152" t="s">
        <v>4</v>
      </c>
    </row>
    <row r="339" spans="1:8">
      <c r="A339" s="171"/>
      <c r="B339" s="153">
        <v>523</v>
      </c>
      <c r="C339" s="171"/>
      <c r="D339" s="171" t="s">
        <v>877</v>
      </c>
      <c r="E339" s="152" t="s">
        <v>876</v>
      </c>
      <c r="F339" s="155">
        <f>VLOOKUP(E339,IN_05_17!$B$8:$E$634,4,FALSE)</f>
        <v>669.91534455190185</v>
      </c>
      <c r="G339" s="171"/>
      <c r="H339" s="152" t="s">
        <v>3</v>
      </c>
    </row>
    <row r="340" spans="1:8">
      <c r="A340" s="171"/>
      <c r="B340" s="153">
        <v>524</v>
      </c>
      <c r="C340" s="171"/>
      <c r="D340" s="171" t="s">
        <v>875</v>
      </c>
      <c r="E340" s="152" t="s">
        <v>874</v>
      </c>
      <c r="F340" s="155">
        <f>VLOOKUP(E340,IN_05_17!$B$8:$E$634,4,FALSE)</f>
        <v>85.528137938965841</v>
      </c>
      <c r="G340" s="171"/>
      <c r="H340" s="152" t="s">
        <v>4</v>
      </c>
    </row>
    <row r="341" spans="1:8">
      <c r="A341" s="171"/>
      <c r="B341" s="153">
        <v>371</v>
      </c>
      <c r="C341" s="171"/>
      <c r="D341" s="171" t="s">
        <v>873</v>
      </c>
      <c r="E341" s="152" t="s">
        <v>872</v>
      </c>
      <c r="F341" s="155">
        <f>VLOOKUP(E341,IN_05_17!$B$8:$E$634,4,FALSE)</f>
        <v>579.07148545732525</v>
      </c>
      <c r="G341" s="171"/>
      <c r="H341" s="152" t="s">
        <v>3</v>
      </c>
    </row>
    <row r="342" spans="1:8" ht="30">
      <c r="A342" s="171"/>
      <c r="B342" s="153">
        <v>731</v>
      </c>
      <c r="C342" s="171"/>
      <c r="D342" s="171" t="s">
        <v>871</v>
      </c>
      <c r="E342" s="152" t="s">
        <v>870</v>
      </c>
      <c r="F342" s="155">
        <f>VLOOKUP(E342,IN_05_17!$B$8:$E$634,4,FALSE)</f>
        <v>1486.3820962311436</v>
      </c>
      <c r="G342" s="171"/>
      <c r="H342" s="152" t="s">
        <v>2</v>
      </c>
    </row>
    <row r="343" spans="1:8">
      <c r="A343" s="171"/>
      <c r="B343" s="153">
        <v>732</v>
      </c>
      <c r="C343" s="171"/>
      <c r="D343" s="171" t="s">
        <v>869</v>
      </c>
      <c r="E343" s="152" t="s">
        <v>868</v>
      </c>
      <c r="F343" s="155">
        <f>VLOOKUP(E343,IN_05_17!$B$8:$E$634,4,FALSE)</f>
        <v>722.31156201558611</v>
      </c>
      <c r="G343" s="171"/>
      <c r="H343" s="152" t="s">
        <v>2</v>
      </c>
    </row>
    <row r="344" spans="1:8">
      <c r="A344" s="171"/>
      <c r="B344" s="153">
        <v>733</v>
      </c>
      <c r="C344" s="171"/>
      <c r="D344" s="171" t="s">
        <v>867</v>
      </c>
      <c r="E344" s="152" t="s">
        <v>866</v>
      </c>
      <c r="F344" s="155">
        <f>VLOOKUP(E344,IN_05_17!$B$8:$E$634,4,FALSE)</f>
        <v>88.691139748003238</v>
      </c>
      <c r="G344" s="171"/>
      <c r="H344" s="152" t="s">
        <v>2</v>
      </c>
    </row>
    <row r="345" spans="1:8">
      <c r="A345" s="171"/>
      <c r="B345" s="153">
        <v>734</v>
      </c>
      <c r="C345" s="171"/>
      <c r="D345" s="171" t="s">
        <v>865</v>
      </c>
      <c r="E345" s="152" t="s">
        <v>864</v>
      </c>
      <c r="F345" s="155">
        <f>VLOOKUP(E345,IN_05_17!$B$8:$E$634,4,FALSE)</f>
        <v>6.1776855318715747</v>
      </c>
      <c r="G345" s="171"/>
      <c r="H345" s="152" t="s">
        <v>4</v>
      </c>
    </row>
    <row r="346" spans="1:8" ht="15" customHeight="1">
      <c r="A346" s="154"/>
      <c r="B346" s="298" t="s">
        <v>863</v>
      </c>
      <c r="C346" s="298"/>
      <c r="D346" s="298"/>
      <c r="E346" s="152" t="s">
        <v>7</v>
      </c>
      <c r="F346" s="153" t="s">
        <v>6</v>
      </c>
      <c r="G346" s="154"/>
      <c r="H346" s="152" t="s">
        <v>5</v>
      </c>
    </row>
    <row r="347" spans="1:8">
      <c r="A347" s="171"/>
      <c r="B347" s="153">
        <v>192</v>
      </c>
      <c r="C347" s="171"/>
      <c r="D347" s="171" t="s">
        <v>862</v>
      </c>
      <c r="E347" s="152" t="s">
        <v>861</v>
      </c>
      <c r="F347" s="155">
        <f>VLOOKUP(E347,IN_05_17!$B$8:$E$634,4,FALSE)</f>
        <v>766.74154392694629</v>
      </c>
      <c r="G347" s="171"/>
      <c r="H347" s="152" t="s">
        <v>2</v>
      </c>
    </row>
    <row r="348" spans="1:8">
      <c r="A348" s="171"/>
      <c r="B348" s="153">
        <v>193</v>
      </c>
      <c r="C348" s="171"/>
      <c r="D348" s="171" t="s">
        <v>860</v>
      </c>
      <c r="E348" s="152" t="s">
        <v>859</v>
      </c>
      <c r="F348" s="155">
        <f>VLOOKUP(E348,IN_05_17!$B$8:$E$634,4,FALSE)</f>
        <v>380.84591026939006</v>
      </c>
      <c r="G348" s="171"/>
      <c r="H348" s="152" t="s">
        <v>2</v>
      </c>
    </row>
    <row r="349" spans="1:8" ht="15" customHeight="1">
      <c r="A349" s="154"/>
      <c r="B349" s="298" t="s">
        <v>858</v>
      </c>
      <c r="C349" s="298"/>
      <c r="D349" s="298"/>
      <c r="E349" s="152" t="s">
        <v>7</v>
      </c>
      <c r="F349" s="153" t="s">
        <v>6</v>
      </c>
      <c r="G349" s="154"/>
      <c r="H349" s="152" t="s">
        <v>5</v>
      </c>
    </row>
    <row r="350" spans="1:8">
      <c r="A350" s="171"/>
      <c r="B350" s="153">
        <v>185</v>
      </c>
      <c r="C350" s="171"/>
      <c r="D350" s="171" t="s">
        <v>857</v>
      </c>
      <c r="E350" s="152" t="s">
        <v>856</v>
      </c>
      <c r="F350" s="155">
        <f>VLOOKUP(E350,IN_05_17!$B$8:$E$634,4,FALSE)</f>
        <v>48.981037549485521</v>
      </c>
      <c r="G350" s="171"/>
      <c r="H350" s="152" t="s">
        <v>4</v>
      </c>
    </row>
    <row r="351" spans="1:8">
      <c r="A351" s="171"/>
      <c r="B351" s="153">
        <v>189</v>
      </c>
      <c r="C351" s="171"/>
      <c r="D351" s="171" t="s">
        <v>855</v>
      </c>
      <c r="E351" s="152" t="s">
        <v>854</v>
      </c>
      <c r="F351" s="155">
        <f>VLOOKUP(E351,IN_05_17!$B$8:$E$634,4,FALSE)</f>
        <v>120.02541602786459</v>
      </c>
      <c r="G351" s="171"/>
      <c r="H351" s="152" t="s">
        <v>4</v>
      </c>
    </row>
    <row r="352" spans="1:8">
      <c r="A352" s="171"/>
      <c r="B352" s="153">
        <v>191</v>
      </c>
      <c r="C352" s="171"/>
      <c r="D352" s="171" t="s">
        <v>853</v>
      </c>
      <c r="E352" s="152" t="s">
        <v>852</v>
      </c>
      <c r="F352" s="155">
        <f>VLOOKUP(E352,IN_05_17!$B$8:$E$634,4,FALSE)</f>
        <v>40.703462136877988</v>
      </c>
      <c r="G352" s="171"/>
      <c r="H352" s="152" t="s">
        <v>4</v>
      </c>
    </row>
    <row r="353" spans="1:8" ht="26.25" customHeight="1">
      <c r="A353" s="154"/>
      <c r="B353" s="298" t="s">
        <v>851</v>
      </c>
      <c r="C353" s="298"/>
      <c r="D353" s="298"/>
      <c r="E353" s="152" t="s">
        <v>7</v>
      </c>
      <c r="F353" s="153" t="s">
        <v>6</v>
      </c>
      <c r="G353" s="154"/>
      <c r="H353" s="152" t="s">
        <v>5</v>
      </c>
    </row>
    <row r="354" spans="1:8">
      <c r="A354" s="171"/>
      <c r="B354" s="153">
        <v>196</v>
      </c>
      <c r="C354" s="171"/>
      <c r="D354" s="171" t="s">
        <v>850</v>
      </c>
      <c r="E354" s="152" t="s">
        <v>849</v>
      </c>
      <c r="F354" s="155">
        <f>VLOOKUP(E354,IN_05_17!$B$8:$E$634,4,FALSE)</f>
        <v>13970.560266069453</v>
      </c>
      <c r="G354" s="171"/>
      <c r="H354" s="152" t="s">
        <v>2</v>
      </c>
    </row>
    <row r="355" spans="1:8" ht="15" customHeight="1">
      <c r="A355" s="154"/>
      <c r="B355" s="298" t="s">
        <v>848</v>
      </c>
      <c r="C355" s="298"/>
      <c r="D355" s="298"/>
      <c r="E355" s="152" t="s">
        <v>7</v>
      </c>
      <c r="F355" s="153" t="s">
        <v>6</v>
      </c>
      <c r="G355" s="154"/>
      <c r="H355" s="152" t="s">
        <v>5</v>
      </c>
    </row>
    <row r="356" spans="1:8" ht="26.25" customHeight="1">
      <c r="A356" s="171"/>
      <c r="B356" s="153">
        <v>194</v>
      </c>
      <c r="C356" s="171"/>
      <c r="D356" s="171" t="s">
        <v>847</v>
      </c>
      <c r="E356" s="152" t="s">
        <v>846</v>
      </c>
      <c r="F356" s="155">
        <f>VLOOKUP(E356,IN_05_17!$B$8:$E$634,4,FALSE)</f>
        <v>21.452717032040326</v>
      </c>
      <c r="G356" s="171"/>
      <c r="H356" s="152" t="s">
        <v>2</v>
      </c>
    </row>
    <row r="357" spans="1:8">
      <c r="A357" s="171"/>
      <c r="B357" s="153">
        <v>195</v>
      </c>
      <c r="C357" s="171"/>
      <c r="D357" s="171" t="s">
        <v>845</v>
      </c>
      <c r="E357" s="152" t="s">
        <v>844</v>
      </c>
      <c r="F357" s="155">
        <f>VLOOKUP(E357,IN_05_17!$B$8:$E$634,4,FALSE)</f>
        <v>18.393340791515993</v>
      </c>
      <c r="G357" s="171"/>
      <c r="H357" s="152" t="s">
        <v>2</v>
      </c>
    </row>
    <row r="358" spans="1:8" ht="18" customHeight="1">
      <c r="A358" s="299" t="s">
        <v>843</v>
      </c>
      <c r="B358" s="299"/>
      <c r="C358" s="299"/>
      <c r="D358" s="299"/>
      <c r="E358" s="298"/>
      <c r="F358" s="298"/>
      <c r="G358" s="298"/>
      <c r="H358" s="298"/>
    </row>
    <row r="359" spans="1:8" ht="15" customHeight="1">
      <c r="A359" s="154"/>
      <c r="B359" s="298" t="s">
        <v>842</v>
      </c>
      <c r="C359" s="298"/>
      <c r="D359" s="298"/>
      <c r="E359" s="152" t="s">
        <v>7</v>
      </c>
      <c r="F359" s="153" t="s">
        <v>6</v>
      </c>
      <c r="G359" s="154"/>
      <c r="H359" s="152" t="s">
        <v>5</v>
      </c>
    </row>
    <row r="360" spans="1:8" ht="26.25" customHeight="1">
      <c r="A360" s="171"/>
      <c r="B360" s="153">
        <v>207</v>
      </c>
      <c r="C360" s="171"/>
      <c r="D360" s="171" t="s">
        <v>841</v>
      </c>
      <c r="E360" s="152" t="s">
        <v>840</v>
      </c>
      <c r="F360" s="155">
        <f>VLOOKUP(E360,IN_05_17!$B$8:$E$634,4,FALSE)</f>
        <v>26030.617516128976</v>
      </c>
      <c r="G360" s="171"/>
      <c r="H360" s="152" t="s">
        <v>2</v>
      </c>
    </row>
    <row r="361" spans="1:8" ht="15" customHeight="1">
      <c r="A361" s="154"/>
      <c r="B361" s="298" t="s">
        <v>839</v>
      </c>
      <c r="C361" s="298"/>
      <c r="D361" s="298"/>
      <c r="E361" s="152" t="s">
        <v>7</v>
      </c>
      <c r="F361" s="153" t="s">
        <v>6</v>
      </c>
      <c r="G361" s="154"/>
      <c r="H361" s="152" t="s">
        <v>5</v>
      </c>
    </row>
    <row r="362" spans="1:8" ht="26.25" customHeight="1">
      <c r="A362" s="171"/>
      <c r="B362" s="153">
        <v>208</v>
      </c>
      <c r="C362" s="171"/>
      <c r="D362" s="171" t="s">
        <v>838</v>
      </c>
      <c r="E362" s="152" t="s">
        <v>837</v>
      </c>
      <c r="F362" s="155">
        <f>VLOOKUP(E362,IN_05_17!$B$8:$E$634,4,FALSE)</f>
        <v>5392.1963070508273</v>
      </c>
      <c r="G362" s="171"/>
      <c r="H362" s="152" t="s">
        <v>2</v>
      </c>
    </row>
    <row r="363" spans="1:8" ht="30">
      <c r="A363" s="171"/>
      <c r="B363" s="153">
        <v>910</v>
      </c>
      <c r="C363" s="171"/>
      <c r="D363" s="171" t="s">
        <v>836</v>
      </c>
      <c r="E363" s="152" t="s">
        <v>835</v>
      </c>
      <c r="F363" s="155">
        <f>VLOOKUP(E363,IN_05_17!$B$8:$E$634,4,FALSE)</f>
        <v>35869.240566097593</v>
      </c>
      <c r="G363" s="171"/>
      <c r="H363" s="152" t="s">
        <v>2</v>
      </c>
    </row>
    <row r="364" spans="1:8">
      <c r="A364" s="171"/>
      <c r="B364" s="153">
        <v>911</v>
      </c>
      <c r="C364" s="171"/>
      <c r="D364" s="171" t="s">
        <v>834</v>
      </c>
      <c r="E364" s="152" t="s">
        <v>833</v>
      </c>
      <c r="F364" s="155">
        <f>VLOOKUP(E364,IN_05_17!$B$8:$E$634,4,FALSE)</f>
        <v>33587.894554544786</v>
      </c>
      <c r="G364" s="171"/>
      <c r="H364" s="152" t="s">
        <v>2</v>
      </c>
    </row>
    <row r="365" spans="1:8" ht="26.25" customHeight="1">
      <c r="A365" s="171"/>
      <c r="B365" s="153">
        <v>1218</v>
      </c>
      <c r="C365" s="171"/>
      <c r="D365" s="171" t="s">
        <v>832</v>
      </c>
      <c r="E365" s="152" t="s">
        <v>831</v>
      </c>
      <c r="F365" s="155">
        <f>VLOOKUP(E365,IN_05_17!$B$8:$E$634,4,FALSE)</f>
        <v>49315.469039804615</v>
      </c>
      <c r="G365" s="171"/>
      <c r="H365" s="152" t="s">
        <v>2</v>
      </c>
    </row>
    <row r="366" spans="1:8" ht="26.25" customHeight="1">
      <c r="A366" s="171"/>
      <c r="B366" s="153">
        <v>826</v>
      </c>
      <c r="C366" s="171"/>
      <c r="D366" s="171" t="s">
        <v>830</v>
      </c>
      <c r="E366" s="152" t="s">
        <v>829</v>
      </c>
      <c r="F366" s="155">
        <f>VLOOKUP(E366,IN_05_17!$B$8:$E$634,4,FALSE)</f>
        <v>4693.906223289101</v>
      </c>
      <c r="G366" s="171"/>
      <c r="H366" s="152" t="s">
        <v>2</v>
      </c>
    </row>
    <row r="367" spans="1:8" ht="15" customHeight="1">
      <c r="A367" s="154"/>
      <c r="B367" s="298" t="s">
        <v>828</v>
      </c>
      <c r="C367" s="298"/>
      <c r="D367" s="298"/>
      <c r="E367" s="152" t="s">
        <v>7</v>
      </c>
      <c r="F367" s="153" t="s">
        <v>6</v>
      </c>
      <c r="G367" s="154"/>
      <c r="H367" s="152" t="s">
        <v>5</v>
      </c>
    </row>
    <row r="368" spans="1:8" ht="26.25" customHeight="1">
      <c r="A368" s="171"/>
      <c r="B368" s="153">
        <v>209</v>
      </c>
      <c r="C368" s="171"/>
      <c r="D368" s="171" t="s">
        <v>827</v>
      </c>
      <c r="E368" s="152" t="s">
        <v>826</v>
      </c>
      <c r="F368" s="155">
        <f>VLOOKUP(E368,IN_05_17!$B$8:$E$634,4,FALSE)</f>
        <v>311.94574883024524</v>
      </c>
      <c r="G368" s="171"/>
      <c r="H368" s="152" t="s">
        <v>4</v>
      </c>
    </row>
    <row r="369" spans="1:8" ht="15" customHeight="1">
      <c r="A369" s="154"/>
      <c r="B369" s="298" t="s">
        <v>825</v>
      </c>
      <c r="C369" s="298"/>
      <c r="D369" s="298"/>
      <c r="E369" s="152" t="s">
        <v>7</v>
      </c>
      <c r="F369" s="153" t="s">
        <v>6</v>
      </c>
      <c r="G369" s="154"/>
      <c r="H369" s="152" t="s">
        <v>5</v>
      </c>
    </row>
    <row r="370" spans="1:8">
      <c r="A370" s="171"/>
      <c r="B370" s="153">
        <v>210</v>
      </c>
      <c r="C370" s="171"/>
      <c r="D370" s="171" t="s">
        <v>824</v>
      </c>
      <c r="E370" s="152" t="s">
        <v>823</v>
      </c>
      <c r="F370" s="155">
        <f>VLOOKUP(E370,IN_05_17!$B$8:$E$634,4,FALSE)</f>
        <v>1064.9581457844938</v>
      </c>
      <c r="G370" s="171"/>
      <c r="H370" s="152" t="s">
        <v>4</v>
      </c>
    </row>
    <row r="371" spans="1:8" ht="30">
      <c r="A371" s="171"/>
      <c r="B371" s="153">
        <v>1292</v>
      </c>
      <c r="C371" s="171"/>
      <c r="D371" s="171" t="s">
        <v>822</v>
      </c>
      <c r="E371" s="152" t="s">
        <v>821</v>
      </c>
      <c r="F371" s="155">
        <f>VLOOKUP(E371,IN_05_17!$B$8:$E$634,4,FALSE)</f>
        <v>8988.2200923657801</v>
      </c>
      <c r="G371" s="171"/>
      <c r="H371" s="152" t="s">
        <v>4</v>
      </c>
    </row>
    <row r="372" spans="1:8" ht="30">
      <c r="A372" s="171"/>
      <c r="B372" s="153">
        <v>1293</v>
      </c>
      <c r="C372" s="171"/>
      <c r="D372" s="171" t="s">
        <v>820</v>
      </c>
      <c r="E372" s="152" t="s">
        <v>819</v>
      </c>
      <c r="F372" s="155">
        <f>VLOOKUP(E372,IN_05_17!$B$8:$E$634,4,FALSE)</f>
        <v>11738.902557359572</v>
      </c>
      <c r="G372" s="171"/>
      <c r="H372" s="152" t="s">
        <v>4</v>
      </c>
    </row>
    <row r="373" spans="1:8" ht="30">
      <c r="A373" s="171"/>
      <c r="B373" s="153">
        <v>1294</v>
      </c>
      <c r="C373" s="171"/>
      <c r="D373" s="171" t="s">
        <v>818</v>
      </c>
      <c r="E373" s="152" t="s">
        <v>817</v>
      </c>
      <c r="F373" s="155">
        <f>VLOOKUP(E373,IN_05_17!$B$8:$E$634,4,FALSE)</f>
        <v>12006.11985119754</v>
      </c>
      <c r="G373" s="171"/>
      <c r="H373" s="152" t="s">
        <v>4</v>
      </c>
    </row>
    <row r="374" spans="1:8" ht="26.25" customHeight="1">
      <c r="A374" s="154"/>
      <c r="B374" s="298" t="s">
        <v>816</v>
      </c>
      <c r="C374" s="298"/>
      <c r="D374" s="298"/>
      <c r="E374" s="152" t="s">
        <v>7</v>
      </c>
      <c r="F374" s="153" t="s">
        <v>6</v>
      </c>
      <c r="G374" s="154"/>
      <c r="H374" s="152" t="s">
        <v>5</v>
      </c>
    </row>
    <row r="375" spans="1:8">
      <c r="A375" s="171"/>
      <c r="B375" s="153">
        <v>205</v>
      </c>
      <c r="C375" s="171"/>
      <c r="D375" s="171" t="s">
        <v>815</v>
      </c>
      <c r="E375" s="152" t="s">
        <v>814</v>
      </c>
      <c r="F375" s="155">
        <f>VLOOKUP(E375,IN_05_17!$B$8:$E$634,4,FALSE)</f>
        <v>43754.098779574218</v>
      </c>
      <c r="G375" s="171"/>
      <c r="H375" s="152" t="s">
        <v>2</v>
      </c>
    </row>
    <row r="376" spans="1:8" ht="26.25" customHeight="1">
      <c r="A376" s="154"/>
      <c r="B376" s="298" t="s">
        <v>813</v>
      </c>
      <c r="C376" s="298"/>
      <c r="D376" s="298"/>
      <c r="E376" s="152" t="s">
        <v>7</v>
      </c>
      <c r="F376" s="153" t="s">
        <v>6</v>
      </c>
      <c r="G376" s="154"/>
      <c r="H376" s="152" t="s">
        <v>5</v>
      </c>
    </row>
    <row r="377" spans="1:8">
      <c r="A377" s="171"/>
      <c r="B377" s="153">
        <v>206</v>
      </c>
      <c r="C377" s="171"/>
      <c r="D377" s="171" t="s">
        <v>812</v>
      </c>
      <c r="E377" s="152" t="s">
        <v>811</v>
      </c>
      <c r="F377" s="155">
        <f>VLOOKUP(E377,IN_05_17!$B$8:$E$634,4,FALSE)</f>
        <v>44801.675644268333</v>
      </c>
      <c r="G377" s="171"/>
      <c r="H377" s="152" t="s">
        <v>2</v>
      </c>
    </row>
    <row r="378" spans="1:8" ht="18" customHeight="1">
      <c r="A378" s="299" t="s">
        <v>810</v>
      </c>
      <c r="B378" s="299"/>
      <c r="C378" s="299"/>
      <c r="D378" s="299"/>
      <c r="E378" s="298"/>
      <c r="F378" s="298"/>
      <c r="G378" s="298"/>
      <c r="H378" s="298"/>
    </row>
    <row r="379" spans="1:8" ht="15" customHeight="1">
      <c r="A379" s="154"/>
      <c r="B379" s="298" t="s">
        <v>809</v>
      </c>
      <c r="C379" s="298"/>
      <c r="D379" s="298"/>
      <c r="E379" s="152" t="s">
        <v>7</v>
      </c>
      <c r="F379" s="153" t="s">
        <v>6</v>
      </c>
      <c r="G379" s="154"/>
      <c r="H379" s="152" t="s">
        <v>5</v>
      </c>
    </row>
    <row r="380" spans="1:8" ht="26.25" customHeight="1">
      <c r="A380" s="171"/>
      <c r="B380" s="153">
        <v>525</v>
      </c>
      <c r="C380" s="171"/>
      <c r="D380" s="171" t="s">
        <v>808</v>
      </c>
      <c r="E380" s="152" t="s">
        <v>807</v>
      </c>
      <c r="F380" s="155">
        <f>VLOOKUP(E380,IN_05_17!$B$8:$E$634,4,FALSE)</f>
        <v>51.70944383012943</v>
      </c>
      <c r="G380" s="171"/>
      <c r="H380" s="152" t="s">
        <v>156</v>
      </c>
    </row>
    <row r="381" spans="1:8">
      <c r="A381" s="171"/>
      <c r="B381" s="153">
        <v>211</v>
      </c>
      <c r="C381" s="171"/>
      <c r="D381" s="171" t="s">
        <v>806</v>
      </c>
      <c r="E381" s="152" t="s">
        <v>805</v>
      </c>
      <c r="F381" s="155">
        <f>VLOOKUP(E381,IN_05_17!$B$8:$E$634,4,FALSE)</f>
        <v>82.982621490636618</v>
      </c>
      <c r="G381" s="171"/>
      <c r="H381" s="152" t="s">
        <v>156</v>
      </c>
    </row>
    <row r="382" spans="1:8" ht="26.25" customHeight="1">
      <c r="A382" s="171"/>
      <c r="B382" s="153">
        <v>526</v>
      </c>
      <c r="C382" s="171"/>
      <c r="D382" s="171" t="s">
        <v>804</v>
      </c>
      <c r="E382" s="152" t="s">
        <v>803</v>
      </c>
      <c r="F382" s="155">
        <f>VLOOKUP(E382,IN_05_17!$B$8:$E$634,4,FALSE)</f>
        <v>287.21563475442179</v>
      </c>
      <c r="G382" s="171"/>
      <c r="H382" s="152" t="s">
        <v>156</v>
      </c>
    </row>
    <row r="383" spans="1:8">
      <c r="A383" s="171"/>
      <c r="B383" s="153">
        <v>222</v>
      </c>
      <c r="C383" s="171"/>
      <c r="D383" s="171" t="s">
        <v>802</v>
      </c>
      <c r="E383" s="152" t="s">
        <v>801</v>
      </c>
      <c r="F383" s="155">
        <f>VLOOKUP(E383,IN_05_17!$B$8:$E$634,4,FALSE)</f>
        <v>60.535519491450515</v>
      </c>
      <c r="G383" s="171"/>
      <c r="H383" s="152" t="s">
        <v>156</v>
      </c>
    </row>
    <row r="384" spans="1:8" ht="26.25" customHeight="1">
      <c r="A384" s="171"/>
      <c r="B384" s="153">
        <v>532</v>
      </c>
      <c r="C384" s="171"/>
      <c r="D384" s="171" t="s">
        <v>800</v>
      </c>
      <c r="E384" s="152" t="s">
        <v>799</v>
      </c>
      <c r="F384" s="155">
        <f>VLOOKUP(E384,IN_05_17!$B$8:$E$634,4,FALSE)</f>
        <v>10.296354565514823</v>
      </c>
      <c r="G384" s="171"/>
      <c r="H384" s="152" t="s">
        <v>2</v>
      </c>
    </row>
    <row r="385" spans="1:8" ht="26.25" customHeight="1">
      <c r="A385" s="171"/>
      <c r="B385" s="153">
        <v>717</v>
      </c>
      <c r="C385" s="171"/>
      <c r="D385" s="171" t="s">
        <v>798</v>
      </c>
      <c r="E385" s="152" t="s">
        <v>797</v>
      </c>
      <c r="F385" s="155">
        <f>VLOOKUP(E385,IN_05_17!$B$8:$E$634,4,FALSE)</f>
        <v>32.384300385608185</v>
      </c>
      <c r="G385" s="171"/>
      <c r="H385" s="152" t="s">
        <v>2</v>
      </c>
    </row>
    <row r="386" spans="1:8">
      <c r="A386" s="171"/>
      <c r="B386" s="153">
        <v>720</v>
      </c>
      <c r="C386" s="171"/>
      <c r="D386" s="171" t="s">
        <v>796</v>
      </c>
      <c r="E386" s="152" t="s">
        <v>795</v>
      </c>
      <c r="F386" s="155">
        <f>VLOOKUP(E386,IN_05_17!$B$8:$E$634,4,FALSE)</f>
        <v>88.091518654218802</v>
      </c>
      <c r="G386" s="171"/>
      <c r="H386" s="152" t="s">
        <v>2</v>
      </c>
    </row>
    <row r="387" spans="1:8">
      <c r="A387" s="171"/>
      <c r="B387" s="153">
        <v>721</v>
      </c>
      <c r="C387" s="171"/>
      <c r="D387" s="171" t="s">
        <v>794</v>
      </c>
      <c r="E387" s="152" t="s">
        <v>793</v>
      </c>
      <c r="F387" s="155">
        <f>VLOOKUP(E387,IN_05_17!$B$8:$E$634,4,FALSE)</f>
        <v>107.5326820545795</v>
      </c>
      <c r="G387" s="171"/>
      <c r="H387" s="152" t="s">
        <v>2</v>
      </c>
    </row>
    <row r="388" spans="1:8">
      <c r="A388" s="171"/>
      <c r="B388" s="153"/>
      <c r="C388" s="171"/>
      <c r="D388" s="171"/>
      <c r="E388" s="152"/>
      <c r="F388" s="155"/>
      <c r="G388" s="171"/>
      <c r="H388" s="152"/>
    </row>
    <row r="389" spans="1:8">
      <c r="A389" s="171"/>
      <c r="B389" s="153"/>
      <c r="C389" s="171"/>
      <c r="D389" s="171"/>
      <c r="E389" s="152"/>
      <c r="F389" s="155"/>
      <c r="G389" s="171"/>
      <c r="H389" s="152"/>
    </row>
    <row r="390" spans="1:8" ht="15" customHeight="1">
      <c r="A390" s="154"/>
      <c r="B390" s="298" t="s">
        <v>792</v>
      </c>
      <c r="C390" s="298"/>
      <c r="D390" s="298"/>
      <c r="E390" s="152" t="s">
        <v>7</v>
      </c>
      <c r="F390" s="153" t="s">
        <v>6</v>
      </c>
      <c r="G390" s="154"/>
      <c r="H390" s="152" t="s">
        <v>5</v>
      </c>
    </row>
    <row r="391" spans="1:8">
      <c r="A391" s="171"/>
      <c r="B391" s="153">
        <v>212</v>
      </c>
      <c r="C391" s="171"/>
      <c r="D391" s="171" t="s">
        <v>791</v>
      </c>
      <c r="E391" s="152" t="s">
        <v>790</v>
      </c>
      <c r="F391" s="155">
        <f>VLOOKUP(E391,IN_05_17!$B$8:$E$634,4,FALSE)</f>
        <v>699.95165450490822</v>
      </c>
      <c r="G391" s="171"/>
      <c r="H391" s="152" t="s">
        <v>2</v>
      </c>
    </row>
    <row r="392" spans="1:8">
      <c r="A392" s="171"/>
      <c r="B392" s="153">
        <v>527</v>
      </c>
      <c r="C392" s="171"/>
      <c r="D392" s="171" t="s">
        <v>789</v>
      </c>
      <c r="E392" s="152" t="s">
        <v>788</v>
      </c>
      <c r="F392" s="155">
        <f>VLOOKUP(E392,IN_05_17!$B$8:$E$634,4,FALSE)</f>
        <v>138.93148859577303</v>
      </c>
      <c r="G392" s="171"/>
      <c r="H392" s="152" t="s">
        <v>156</v>
      </c>
    </row>
    <row r="393" spans="1:8" ht="15" customHeight="1">
      <c r="A393" s="154"/>
      <c r="B393" s="298" t="s">
        <v>787</v>
      </c>
      <c r="C393" s="298"/>
      <c r="D393" s="298"/>
      <c r="E393" s="152" t="s">
        <v>7</v>
      </c>
      <c r="F393" s="153" t="s">
        <v>6</v>
      </c>
      <c r="G393" s="154"/>
      <c r="H393" s="152" t="s">
        <v>5</v>
      </c>
    </row>
    <row r="394" spans="1:8">
      <c r="A394" s="171"/>
      <c r="B394" s="153">
        <v>219</v>
      </c>
      <c r="C394" s="171"/>
      <c r="D394" s="171" t="s">
        <v>786</v>
      </c>
      <c r="E394" s="152" t="s">
        <v>785</v>
      </c>
      <c r="F394" s="155">
        <f>VLOOKUP(E394,IN_05_17!$B$8:$E$634,4,FALSE)</f>
        <v>197.19595993357925</v>
      </c>
      <c r="G394" s="171"/>
      <c r="H394" s="152" t="s">
        <v>156</v>
      </c>
    </row>
    <row r="395" spans="1:8" ht="15" customHeight="1">
      <c r="A395" s="154"/>
      <c r="B395" s="298" t="s">
        <v>784</v>
      </c>
      <c r="C395" s="298"/>
      <c r="D395" s="298"/>
      <c r="E395" s="152" t="s">
        <v>7</v>
      </c>
      <c r="F395" s="153" t="s">
        <v>6</v>
      </c>
      <c r="G395" s="154"/>
      <c r="H395" s="152" t="s">
        <v>5</v>
      </c>
    </row>
    <row r="396" spans="1:8">
      <c r="A396" s="171"/>
      <c r="B396" s="153">
        <v>217</v>
      </c>
      <c r="C396" s="171"/>
      <c r="D396" s="171" t="s">
        <v>783</v>
      </c>
      <c r="E396" s="152" t="s">
        <v>782</v>
      </c>
      <c r="F396" s="155">
        <f>VLOOKUP(E396,IN_05_17!$B$8:$E$634,4,FALSE)</f>
        <v>111.2205238893679</v>
      </c>
      <c r="G396" s="171"/>
      <c r="H396" s="152" t="s">
        <v>156</v>
      </c>
    </row>
    <row r="397" spans="1:8" ht="26.25" customHeight="1">
      <c r="A397" s="154"/>
      <c r="B397" s="298" t="s">
        <v>781</v>
      </c>
      <c r="C397" s="298"/>
      <c r="D397" s="298"/>
      <c r="E397" s="152" t="s">
        <v>7</v>
      </c>
      <c r="F397" s="153" t="s">
        <v>6</v>
      </c>
      <c r="G397" s="154"/>
      <c r="H397" s="152" t="s">
        <v>5</v>
      </c>
    </row>
    <row r="398" spans="1:8">
      <c r="A398" s="171"/>
      <c r="B398" s="153">
        <v>213</v>
      </c>
      <c r="C398" s="171"/>
      <c r="D398" s="171" t="s">
        <v>780</v>
      </c>
      <c r="E398" s="152" t="s">
        <v>779</v>
      </c>
      <c r="F398" s="155">
        <f>VLOOKUP(E398,IN_05_17!$B$8:$E$634,4,FALSE)</f>
        <v>804.9600026871866</v>
      </c>
      <c r="G398" s="171"/>
      <c r="H398" s="152" t="s">
        <v>2</v>
      </c>
    </row>
    <row r="399" spans="1:8">
      <c r="A399" s="171"/>
      <c r="B399" s="153">
        <v>528</v>
      </c>
      <c r="C399" s="171"/>
      <c r="D399" s="171" t="s">
        <v>778</v>
      </c>
      <c r="E399" s="152" t="s">
        <v>777</v>
      </c>
      <c r="F399" s="155">
        <f>VLOOKUP(E399,IN_05_17!$B$8:$E$634,4,FALSE)</f>
        <v>758.41668791678251</v>
      </c>
      <c r="G399" s="171"/>
      <c r="H399" s="152" t="s">
        <v>2</v>
      </c>
    </row>
    <row r="400" spans="1:8" ht="26.25" customHeight="1">
      <c r="A400" s="154"/>
      <c r="B400" s="298" t="s">
        <v>776</v>
      </c>
      <c r="C400" s="298"/>
      <c r="D400" s="298"/>
      <c r="E400" s="152" t="s">
        <v>7</v>
      </c>
      <c r="F400" s="153" t="s">
        <v>6</v>
      </c>
      <c r="G400" s="154"/>
      <c r="H400" s="152" t="s">
        <v>5</v>
      </c>
    </row>
    <row r="401" spans="1:8">
      <c r="A401" s="171"/>
      <c r="B401" s="153">
        <v>220</v>
      </c>
      <c r="C401" s="171"/>
      <c r="D401" s="171" t="s">
        <v>775</v>
      </c>
      <c r="E401" s="152" t="s">
        <v>774</v>
      </c>
      <c r="F401" s="155">
        <f>VLOOKUP(E401,IN_05_17!$B$8:$E$634,4,FALSE)</f>
        <v>102.87035111382203</v>
      </c>
      <c r="G401" s="171"/>
      <c r="H401" s="152" t="s">
        <v>156</v>
      </c>
    </row>
    <row r="402" spans="1:8" ht="26.25" customHeight="1">
      <c r="A402" s="154"/>
      <c r="B402" s="298" t="s">
        <v>773</v>
      </c>
      <c r="C402" s="298"/>
      <c r="D402" s="298"/>
      <c r="E402" s="152" t="s">
        <v>7</v>
      </c>
      <c r="F402" s="153" t="s">
        <v>6</v>
      </c>
      <c r="G402" s="154"/>
      <c r="H402" s="152" t="s">
        <v>5</v>
      </c>
    </row>
    <row r="403" spans="1:8">
      <c r="A403" s="171"/>
      <c r="B403" s="153">
        <v>529</v>
      </c>
      <c r="C403" s="171"/>
      <c r="D403" s="171" t="s">
        <v>772</v>
      </c>
      <c r="E403" s="152" t="s">
        <v>771</v>
      </c>
      <c r="F403" s="155">
        <f>VLOOKUP(E403,IN_05_17!$B$8:$E$634,4,FALSE)</f>
        <v>424.39552061111925</v>
      </c>
      <c r="G403" s="171"/>
      <c r="H403" s="152" t="s">
        <v>156</v>
      </c>
    </row>
    <row r="404" spans="1:8" ht="26.25" customHeight="1">
      <c r="A404" s="171"/>
      <c r="B404" s="153">
        <v>530</v>
      </c>
      <c r="C404" s="171"/>
      <c r="D404" s="171" t="s">
        <v>770</v>
      </c>
      <c r="E404" s="152" t="s">
        <v>769</v>
      </c>
      <c r="F404" s="155">
        <f>VLOOKUP(E404,IN_05_17!$B$8:$E$634,4,FALSE)</f>
        <v>189.9203337573401</v>
      </c>
      <c r="G404" s="171"/>
      <c r="H404" s="152" t="s">
        <v>156</v>
      </c>
    </row>
    <row r="405" spans="1:8">
      <c r="A405" s="171"/>
      <c r="B405" s="153">
        <v>214</v>
      </c>
      <c r="C405" s="171"/>
      <c r="D405" s="171" t="s">
        <v>768</v>
      </c>
      <c r="E405" s="152" t="s">
        <v>767</v>
      </c>
      <c r="F405" s="155">
        <f>VLOOKUP(E405,IN_05_17!$B$8:$E$634,4,FALSE)</f>
        <v>61.311499686413804</v>
      </c>
      <c r="G405" s="171"/>
      <c r="H405" s="152" t="s">
        <v>2</v>
      </c>
    </row>
    <row r="406" spans="1:8">
      <c r="A406" s="171"/>
      <c r="B406" s="153">
        <v>531</v>
      </c>
      <c r="C406" s="171"/>
      <c r="D406" s="171" t="s">
        <v>766</v>
      </c>
      <c r="E406" s="152" t="s">
        <v>765</v>
      </c>
      <c r="F406" s="155">
        <f>VLOOKUP(E406,IN_05_17!$B$8:$E$634,4,FALSE)</f>
        <v>195.01392511064515</v>
      </c>
      <c r="G406" s="171"/>
      <c r="H406" s="152" t="s">
        <v>156</v>
      </c>
    </row>
    <row r="407" spans="1:8" ht="26.25" customHeight="1">
      <c r="A407" s="171"/>
      <c r="B407" s="153">
        <v>215</v>
      </c>
      <c r="C407" s="171"/>
      <c r="D407" s="171" t="s">
        <v>764</v>
      </c>
      <c r="E407" s="152" t="s">
        <v>763</v>
      </c>
      <c r="F407" s="155">
        <f>VLOOKUP(E407,IN_05_17!$B$8:$E$634,4,FALSE)</f>
        <v>1776.6716241056422</v>
      </c>
      <c r="G407" s="171"/>
      <c r="H407" s="152" t="s">
        <v>2</v>
      </c>
    </row>
    <row r="408" spans="1:8">
      <c r="A408" s="171"/>
      <c r="B408" s="153">
        <v>216</v>
      </c>
      <c r="C408" s="171"/>
      <c r="D408" s="171" t="s">
        <v>762</v>
      </c>
      <c r="E408" s="152" t="s">
        <v>761</v>
      </c>
      <c r="F408" s="155">
        <f>VLOOKUP(E408,IN_05_17!$B$8:$E$634,4,FALSE)</f>
        <v>45.216435358940011</v>
      </c>
      <c r="G408" s="171"/>
      <c r="H408" s="152" t="s">
        <v>156</v>
      </c>
    </row>
    <row r="409" spans="1:8" ht="26.25" customHeight="1">
      <c r="A409" s="171"/>
      <c r="B409" s="153">
        <v>221</v>
      </c>
      <c r="C409" s="171"/>
      <c r="D409" s="171" t="s">
        <v>760</v>
      </c>
      <c r="E409" s="152" t="s">
        <v>759</v>
      </c>
      <c r="F409" s="155">
        <f>VLOOKUP(E409,IN_05_17!$B$8:$E$634,4,FALSE)</f>
        <v>164.48192435010114</v>
      </c>
      <c r="G409" s="171"/>
      <c r="H409" s="152" t="s">
        <v>156</v>
      </c>
    </row>
    <row r="410" spans="1:8">
      <c r="A410" s="171"/>
      <c r="B410" s="153">
        <v>724</v>
      </c>
      <c r="C410" s="171"/>
      <c r="D410" s="171" t="s">
        <v>758</v>
      </c>
      <c r="E410" s="152" t="s">
        <v>757</v>
      </c>
      <c r="F410" s="155">
        <f>VLOOKUP(E410,IN_05_17!$B$8:$E$634,4,FALSE)</f>
        <v>154.16486055154655</v>
      </c>
      <c r="G410" s="171"/>
      <c r="H410" s="152" t="s">
        <v>156</v>
      </c>
    </row>
    <row r="411" spans="1:8">
      <c r="A411" s="171"/>
      <c r="B411" s="153">
        <v>793</v>
      </c>
      <c r="C411" s="171"/>
      <c r="D411" s="171" t="s">
        <v>756</v>
      </c>
      <c r="E411" s="152" t="s">
        <v>755</v>
      </c>
      <c r="F411" s="155">
        <f>VLOOKUP(E411,IN_05_17!$B$8:$E$634,4,FALSE)</f>
        <v>1651.3085231917019</v>
      </c>
      <c r="G411" s="171"/>
      <c r="H411" s="152" t="s">
        <v>2</v>
      </c>
    </row>
    <row r="412" spans="1:8">
      <c r="A412" s="171"/>
      <c r="B412" s="153">
        <v>794</v>
      </c>
      <c r="C412" s="171"/>
      <c r="D412" s="171" t="s">
        <v>754</v>
      </c>
      <c r="E412" s="152" t="s">
        <v>753</v>
      </c>
      <c r="F412" s="155">
        <f>VLOOKUP(E412,IN_05_17!$B$8:$E$634,4,FALSE)</f>
        <v>776.90091808488421</v>
      </c>
      <c r="G412" s="171"/>
      <c r="H412" s="152" t="s">
        <v>2</v>
      </c>
    </row>
    <row r="413" spans="1:8">
      <c r="A413" s="171"/>
      <c r="B413" s="153">
        <v>796</v>
      </c>
      <c r="C413" s="171"/>
      <c r="D413" s="171" t="s">
        <v>752</v>
      </c>
      <c r="E413" s="152" t="s">
        <v>751</v>
      </c>
      <c r="F413" s="155">
        <f>VLOOKUP(E413,IN_05_17!$B$8:$E$634,4,FALSE)</f>
        <v>774.1854667589995</v>
      </c>
      <c r="G413" s="171"/>
      <c r="H413" s="152" t="s">
        <v>2</v>
      </c>
    </row>
    <row r="414" spans="1:8" ht="15" customHeight="1">
      <c r="A414" s="154"/>
      <c r="B414" s="298" t="s">
        <v>750</v>
      </c>
      <c r="C414" s="298"/>
      <c r="D414" s="298"/>
      <c r="E414" s="152" t="s">
        <v>7</v>
      </c>
      <c r="F414" s="153" t="s">
        <v>6</v>
      </c>
      <c r="G414" s="154"/>
      <c r="H414" s="152" t="s">
        <v>5</v>
      </c>
    </row>
    <row r="415" spans="1:8">
      <c r="A415" s="171"/>
      <c r="B415" s="153">
        <v>341</v>
      </c>
      <c r="C415" s="171"/>
      <c r="D415" s="171" t="s">
        <v>749</v>
      </c>
      <c r="E415" s="152" t="s">
        <v>748</v>
      </c>
      <c r="F415" s="155">
        <f>VLOOKUP(E415,IN_05_17!$B$8:$E$634,4,FALSE)</f>
        <v>107.26482929575461</v>
      </c>
      <c r="G415" s="171"/>
      <c r="H415" s="152" t="s">
        <v>2</v>
      </c>
    </row>
    <row r="416" spans="1:8">
      <c r="A416" s="171"/>
      <c r="B416" s="153">
        <v>218</v>
      </c>
      <c r="C416" s="171"/>
      <c r="D416" s="171" t="s">
        <v>747</v>
      </c>
      <c r="E416" s="152" t="s">
        <v>746</v>
      </c>
      <c r="F416" s="155">
        <f>VLOOKUP(E416,IN_05_17!$B$8:$E$634,4,FALSE)</f>
        <v>12.929534430357545</v>
      </c>
      <c r="G416" s="171"/>
      <c r="H416" s="152" t="s">
        <v>153</v>
      </c>
    </row>
    <row r="417" spans="1:8" ht="18" customHeight="1">
      <c r="A417" s="299" t="s">
        <v>745</v>
      </c>
      <c r="B417" s="299"/>
      <c r="C417" s="299"/>
      <c r="D417" s="299"/>
      <c r="E417" s="298"/>
      <c r="F417" s="298"/>
      <c r="G417" s="298"/>
      <c r="H417" s="298"/>
    </row>
    <row r="418" spans="1:8" ht="15" customHeight="1">
      <c r="A418" s="154"/>
      <c r="B418" s="298" t="s">
        <v>744</v>
      </c>
      <c r="C418" s="298"/>
      <c r="D418" s="298"/>
      <c r="E418" s="152" t="s">
        <v>7</v>
      </c>
      <c r="F418" s="153" t="s">
        <v>6</v>
      </c>
      <c r="G418" s="154"/>
      <c r="H418" s="152" t="s">
        <v>5</v>
      </c>
    </row>
    <row r="419" spans="1:8">
      <c r="A419" s="171"/>
      <c r="B419" s="153">
        <v>223</v>
      </c>
      <c r="C419" s="171"/>
      <c r="D419" s="171" t="s">
        <v>743</v>
      </c>
      <c r="E419" s="152" t="s">
        <v>742</v>
      </c>
      <c r="F419" s="155">
        <f>VLOOKUP(E419,IN_05_17!$B$8:$E$634,4,FALSE)</f>
        <v>217.41720980092222</v>
      </c>
      <c r="G419" s="171"/>
      <c r="H419" s="152" t="s">
        <v>2</v>
      </c>
    </row>
    <row r="420" spans="1:8">
      <c r="A420" s="171"/>
      <c r="B420" s="153">
        <v>224</v>
      </c>
      <c r="C420" s="171"/>
      <c r="D420" s="171" t="s">
        <v>741</v>
      </c>
      <c r="E420" s="152" t="s">
        <v>740</v>
      </c>
      <c r="F420" s="155">
        <f>VLOOKUP(E420,IN_05_17!$B$8:$E$634,4,FALSE)</f>
        <v>169.18903428915783</v>
      </c>
      <c r="G420" s="171"/>
      <c r="H420" s="152" t="s">
        <v>2</v>
      </c>
    </row>
    <row r="421" spans="1:8" ht="26.25" customHeight="1">
      <c r="A421" s="299" t="s">
        <v>739</v>
      </c>
      <c r="B421" s="299"/>
      <c r="C421" s="299"/>
      <c r="D421" s="299"/>
      <c r="E421" s="298"/>
      <c r="F421" s="298"/>
      <c r="G421" s="298"/>
      <c r="H421" s="298"/>
    </row>
    <row r="422" spans="1:8" ht="15" customHeight="1">
      <c r="A422" s="154"/>
      <c r="B422" s="298" t="s">
        <v>738</v>
      </c>
      <c r="C422" s="298"/>
      <c r="D422" s="298"/>
      <c r="E422" s="152" t="s">
        <v>7</v>
      </c>
      <c r="F422" s="153" t="s">
        <v>6</v>
      </c>
      <c r="G422" s="154"/>
      <c r="H422" s="152" t="s">
        <v>5</v>
      </c>
    </row>
    <row r="423" spans="1:8">
      <c r="A423" s="171"/>
      <c r="B423" s="153">
        <v>225</v>
      </c>
      <c r="C423" s="171"/>
      <c r="D423" s="171" t="s">
        <v>737</v>
      </c>
      <c r="E423" s="152" t="s">
        <v>736</v>
      </c>
      <c r="F423" s="155">
        <f>VLOOKUP(E423,IN_05_17!$B$8:$E$634,4,FALSE)</f>
        <v>320.32781765929104</v>
      </c>
      <c r="G423" s="171"/>
      <c r="H423" s="152" t="s">
        <v>2</v>
      </c>
    </row>
    <row r="424" spans="1:8" ht="26.25" customHeight="1">
      <c r="A424" s="171"/>
      <c r="B424" s="153">
        <v>226</v>
      </c>
      <c r="C424" s="171"/>
      <c r="D424" s="171" t="s">
        <v>735</v>
      </c>
      <c r="E424" s="152" t="s">
        <v>734</v>
      </c>
      <c r="F424" s="155">
        <f>VLOOKUP(E424,IN_05_17!$B$8:$E$634,4,FALSE)</f>
        <v>540.73801344397441</v>
      </c>
      <c r="G424" s="171"/>
      <c r="H424" s="152" t="s">
        <v>2</v>
      </c>
    </row>
    <row r="425" spans="1:8" ht="26.25" customHeight="1">
      <c r="A425" s="154"/>
      <c r="B425" s="298" t="s">
        <v>733</v>
      </c>
      <c r="C425" s="298"/>
      <c r="D425" s="298"/>
      <c r="E425" s="152" t="s">
        <v>7</v>
      </c>
      <c r="F425" s="153" t="s">
        <v>6</v>
      </c>
      <c r="G425" s="154"/>
      <c r="H425" s="152" t="s">
        <v>5</v>
      </c>
    </row>
    <row r="426" spans="1:8">
      <c r="A426" s="171"/>
      <c r="B426" s="153">
        <v>536</v>
      </c>
      <c r="C426" s="171"/>
      <c r="D426" s="171" t="s">
        <v>732</v>
      </c>
      <c r="E426" s="152" t="s">
        <v>731</v>
      </c>
      <c r="F426" s="155">
        <f>VLOOKUP(E426,IN_05_17!$B$8:$E$634,4,FALSE)</f>
        <v>713.72416747188583</v>
      </c>
      <c r="G426" s="171"/>
      <c r="H426" s="152" t="s">
        <v>2</v>
      </c>
    </row>
    <row r="427" spans="1:8">
      <c r="A427" s="171"/>
      <c r="B427" s="153">
        <v>538</v>
      </c>
      <c r="C427" s="171"/>
      <c r="D427" s="171" t="s">
        <v>730</v>
      </c>
      <c r="E427" s="152" t="s">
        <v>729</v>
      </c>
      <c r="F427" s="155">
        <f>VLOOKUP(E427,IN_05_17!$B$8:$E$634,4,FALSE)</f>
        <v>2324.2340062737526</v>
      </c>
      <c r="G427" s="171"/>
      <c r="H427" s="152" t="s">
        <v>2</v>
      </c>
    </row>
    <row r="428" spans="1:8" ht="26.25" customHeight="1">
      <c r="A428" s="171"/>
      <c r="B428" s="153">
        <v>539</v>
      </c>
      <c r="C428" s="171"/>
      <c r="D428" s="171" t="s">
        <v>728</v>
      </c>
      <c r="E428" s="152" t="s">
        <v>727</v>
      </c>
      <c r="F428" s="155">
        <f>VLOOKUP(E428,IN_05_17!$B$8:$E$634,4,FALSE)</f>
        <v>2501.0896636414718</v>
      </c>
      <c r="G428" s="171"/>
      <c r="H428" s="152" t="s">
        <v>2</v>
      </c>
    </row>
    <row r="429" spans="1:8" ht="26.25" customHeight="1">
      <c r="A429" s="171"/>
      <c r="B429" s="153">
        <v>913</v>
      </c>
      <c r="C429" s="171"/>
      <c r="D429" s="171" t="s">
        <v>726</v>
      </c>
      <c r="E429" s="152" t="s">
        <v>725</v>
      </c>
      <c r="F429" s="155">
        <f>VLOOKUP(E429,IN_05_17!$B$8:$E$634,4,FALSE)</f>
        <v>4000.8312309900984</v>
      </c>
      <c r="G429" s="171"/>
      <c r="H429" s="152" t="s">
        <v>2</v>
      </c>
    </row>
    <row r="430" spans="1:8" ht="18" customHeight="1">
      <c r="A430" s="299" t="s">
        <v>724</v>
      </c>
      <c r="B430" s="299"/>
      <c r="C430" s="299"/>
      <c r="D430" s="299"/>
      <c r="E430" s="298"/>
      <c r="F430" s="298"/>
      <c r="G430" s="298"/>
      <c r="H430" s="298"/>
    </row>
    <row r="431" spans="1:8" ht="15" customHeight="1">
      <c r="A431" s="154"/>
      <c r="B431" s="298" t="s">
        <v>723</v>
      </c>
      <c r="C431" s="298"/>
      <c r="D431" s="298"/>
      <c r="E431" s="152" t="s">
        <v>7</v>
      </c>
      <c r="F431" s="153" t="s">
        <v>6</v>
      </c>
      <c r="G431" s="154"/>
      <c r="H431" s="152" t="s">
        <v>5</v>
      </c>
    </row>
    <row r="432" spans="1:8" ht="26.25" customHeight="1">
      <c r="A432" s="171"/>
      <c r="B432" s="153">
        <v>227</v>
      </c>
      <c r="C432" s="171"/>
      <c r="D432" s="171" t="s">
        <v>722</v>
      </c>
      <c r="E432" s="152" t="s">
        <v>721</v>
      </c>
      <c r="F432" s="155">
        <f>VLOOKUP(E432,IN_05_17!$B$8:$E$634,4,FALSE)</f>
        <v>14.025960677782365</v>
      </c>
      <c r="G432" s="171"/>
      <c r="H432" s="152" t="s">
        <v>4</v>
      </c>
    </row>
    <row r="433" spans="1:8">
      <c r="A433" s="171"/>
      <c r="B433" s="153">
        <v>228</v>
      </c>
      <c r="C433" s="171"/>
      <c r="D433" s="171" t="s">
        <v>720</v>
      </c>
      <c r="E433" s="152" t="s">
        <v>719</v>
      </c>
      <c r="F433" s="155">
        <f>VLOOKUP(E433,IN_05_17!$B$8:$E$634,4,FALSE)</f>
        <v>57.11962325699173</v>
      </c>
      <c r="G433" s="171"/>
      <c r="H433" s="152" t="s">
        <v>4</v>
      </c>
    </row>
    <row r="434" spans="1:8">
      <c r="A434" s="171"/>
      <c r="B434" s="153">
        <v>229</v>
      </c>
      <c r="C434" s="171"/>
      <c r="D434" s="171" t="s">
        <v>718</v>
      </c>
      <c r="E434" s="152" t="s">
        <v>717</v>
      </c>
      <c r="F434" s="155">
        <f>VLOOKUP(E434,IN_05_17!$B$8:$E$634,4,FALSE)</f>
        <v>95.249765834667031</v>
      </c>
      <c r="G434" s="171"/>
      <c r="H434" s="152" t="s">
        <v>4</v>
      </c>
    </row>
    <row r="435" spans="1:8">
      <c r="A435" s="171"/>
      <c r="B435" s="153">
        <v>1372</v>
      </c>
      <c r="C435" s="171"/>
      <c r="D435" s="171" t="s">
        <v>716</v>
      </c>
      <c r="E435" s="152" t="s">
        <v>715</v>
      </c>
      <c r="F435" s="155">
        <f>VLOOKUP(E435,IN_05_17!$B$8:$E$634,4,FALSE)</f>
        <v>138.24882730773857</v>
      </c>
      <c r="G435" s="171"/>
      <c r="H435" s="152" t="s">
        <v>4</v>
      </c>
    </row>
    <row r="436" spans="1:8">
      <c r="A436" s="171"/>
      <c r="B436" s="153">
        <v>1373</v>
      </c>
      <c r="C436" s="171"/>
      <c r="D436" s="171" t="s">
        <v>714</v>
      </c>
      <c r="E436" s="152" t="s">
        <v>713</v>
      </c>
      <c r="F436" s="155">
        <f>VLOOKUP(E436,IN_05_17!$B$8:$E$634,4,FALSE)</f>
        <v>202.63010452589708</v>
      </c>
      <c r="G436" s="171"/>
      <c r="H436" s="152" t="s">
        <v>4</v>
      </c>
    </row>
    <row r="437" spans="1:8" ht="26.25" customHeight="1">
      <c r="A437" s="171"/>
      <c r="B437" s="153">
        <v>1374</v>
      </c>
      <c r="C437" s="171"/>
      <c r="D437" s="171" t="s">
        <v>712</v>
      </c>
      <c r="E437" s="152" t="s">
        <v>711</v>
      </c>
      <c r="F437" s="155">
        <f>VLOOKUP(E437,IN_05_17!$B$8:$E$634,4,FALSE)</f>
        <v>199.82786541096627</v>
      </c>
      <c r="G437" s="171"/>
      <c r="H437" s="152" t="s">
        <v>4</v>
      </c>
    </row>
    <row r="438" spans="1:8" ht="26.25" customHeight="1">
      <c r="A438" s="171"/>
      <c r="B438" s="153">
        <v>1375</v>
      </c>
      <c r="C438" s="171"/>
      <c r="D438" s="171" t="s">
        <v>710</v>
      </c>
      <c r="E438" s="152" t="s">
        <v>709</v>
      </c>
      <c r="F438" s="155">
        <f>VLOOKUP(E438,IN_05_17!$B$8:$E$634,4,FALSE)</f>
        <v>293.83466082342835</v>
      </c>
      <c r="G438" s="171"/>
      <c r="H438" s="152" t="s">
        <v>4</v>
      </c>
    </row>
    <row r="439" spans="1:8" ht="15" customHeight="1">
      <c r="A439" s="154"/>
      <c r="B439" s="298" t="s">
        <v>708</v>
      </c>
      <c r="C439" s="298"/>
      <c r="D439" s="298"/>
      <c r="E439" s="152" t="s">
        <v>7</v>
      </c>
      <c r="F439" s="153" t="s">
        <v>6</v>
      </c>
      <c r="G439" s="154"/>
      <c r="H439" s="152" t="s">
        <v>5</v>
      </c>
    </row>
    <row r="440" spans="1:8">
      <c r="A440" s="171"/>
      <c r="B440" s="153">
        <v>230</v>
      </c>
      <c r="C440" s="171"/>
      <c r="D440" s="171" t="s">
        <v>707</v>
      </c>
      <c r="E440" s="152" t="s">
        <v>706</v>
      </c>
      <c r="F440" s="155">
        <f>VLOOKUP(E440,IN_05_17!$B$8:$E$634,4,FALSE)</f>
        <v>114.21555382738308</v>
      </c>
      <c r="G440" s="171"/>
      <c r="H440" s="152" t="s">
        <v>2</v>
      </c>
    </row>
    <row r="441" spans="1:8">
      <c r="A441" s="171"/>
      <c r="B441" s="153">
        <v>231</v>
      </c>
      <c r="C441" s="171"/>
      <c r="D441" s="171" t="s">
        <v>705</v>
      </c>
      <c r="E441" s="152" t="s">
        <v>704</v>
      </c>
      <c r="F441" s="155">
        <f>VLOOKUP(E441,IN_05_17!$B$8:$E$634,4,FALSE)</f>
        <v>172.16301420651692</v>
      </c>
      <c r="G441" s="171"/>
      <c r="H441" s="152" t="s">
        <v>2</v>
      </c>
    </row>
    <row r="442" spans="1:8">
      <c r="A442" s="171"/>
      <c r="B442" s="153">
        <v>232</v>
      </c>
      <c r="C442" s="171"/>
      <c r="D442" s="171" t="s">
        <v>703</v>
      </c>
      <c r="E442" s="152" t="s">
        <v>702</v>
      </c>
      <c r="F442" s="155">
        <f>VLOOKUP(E442,IN_05_17!$B$8:$E$634,4,FALSE)</f>
        <v>459.33753585145945</v>
      </c>
      <c r="G442" s="171"/>
      <c r="H442" s="152" t="s">
        <v>2</v>
      </c>
    </row>
    <row r="443" spans="1:8">
      <c r="A443" s="171"/>
      <c r="B443" s="153">
        <v>234</v>
      </c>
      <c r="C443" s="171"/>
      <c r="D443" s="171" t="s">
        <v>701</v>
      </c>
      <c r="E443" s="152" t="s">
        <v>700</v>
      </c>
      <c r="F443" s="155">
        <f>VLOOKUP(E443,IN_05_17!$B$8:$E$634,4,FALSE)</f>
        <v>350.58406064612296</v>
      </c>
      <c r="G443" s="171"/>
      <c r="H443" s="152" t="s">
        <v>2</v>
      </c>
    </row>
    <row r="444" spans="1:8">
      <c r="A444" s="171"/>
      <c r="B444" s="153">
        <v>540</v>
      </c>
      <c r="C444" s="171"/>
      <c r="D444" s="171" t="s">
        <v>699</v>
      </c>
      <c r="E444" s="152" t="s">
        <v>698</v>
      </c>
      <c r="F444" s="155">
        <f>VLOOKUP(E444,IN_05_17!$B$8:$E$634,4,FALSE)</f>
        <v>333.99004871480327</v>
      </c>
      <c r="G444" s="171"/>
      <c r="H444" s="152" t="s">
        <v>2</v>
      </c>
    </row>
    <row r="445" spans="1:8">
      <c r="A445" s="238"/>
      <c r="B445" s="153"/>
      <c r="C445" s="238"/>
      <c r="D445" s="238" t="s">
        <v>2450</v>
      </c>
      <c r="E445" s="152" t="s">
        <v>2449</v>
      </c>
      <c r="F445" s="155">
        <f>VLOOKUP(E445,IN_05_17!$B$8:$E$634,4,FALSE)</f>
        <v>55.619930555555563</v>
      </c>
      <c r="G445" s="238"/>
      <c r="H445" s="152" t="s">
        <v>4</v>
      </c>
    </row>
    <row r="446" spans="1:8">
      <c r="A446" s="238"/>
      <c r="B446" s="153"/>
      <c r="C446" s="238"/>
      <c r="D446" s="238" t="s">
        <v>2452</v>
      </c>
      <c r="E446" s="152" t="s">
        <v>2451</v>
      </c>
      <c r="F446" s="155">
        <f>VLOOKUP(E446,IN_05_17!$B$8:$E$634,4,FALSE)</f>
        <v>78.052152777777792</v>
      </c>
      <c r="G446" s="238"/>
      <c r="H446" s="152" t="s">
        <v>4</v>
      </c>
    </row>
    <row r="447" spans="1:8">
      <c r="A447" s="238"/>
      <c r="B447" s="153"/>
      <c r="C447" s="238"/>
      <c r="D447" s="238" t="s">
        <v>2454</v>
      </c>
      <c r="E447" s="152" t="s">
        <v>2453</v>
      </c>
      <c r="F447" s="155">
        <f>VLOOKUP(E447,IN_05_17!$B$8:$E$634,4,FALSE)</f>
        <v>74.114374999999995</v>
      </c>
      <c r="G447" s="238"/>
      <c r="H447" s="152" t="s">
        <v>4</v>
      </c>
    </row>
    <row r="448" spans="1:8">
      <c r="A448" s="238"/>
      <c r="B448" s="153"/>
      <c r="C448" s="238"/>
      <c r="D448" s="238" t="s">
        <v>2456</v>
      </c>
      <c r="E448" s="152" t="s">
        <v>2455</v>
      </c>
      <c r="F448" s="155">
        <f>VLOOKUP(E448,IN_05_17!$B$8:$E$634,4,FALSE)</f>
        <v>106.61411458333335</v>
      </c>
      <c r="G448" s="238"/>
      <c r="H448" s="152" t="s">
        <v>4</v>
      </c>
    </row>
    <row r="449" spans="1:8">
      <c r="A449" s="171"/>
      <c r="B449" s="153">
        <v>1241</v>
      </c>
      <c r="C449" s="171"/>
      <c r="D449" s="171" t="s">
        <v>697</v>
      </c>
      <c r="E449" s="152" t="s">
        <v>696</v>
      </c>
      <c r="F449" s="155">
        <f>VLOOKUP(E449,IN_05_17!$B$8:$E$634,4,FALSE)</f>
        <v>622.36978060085789</v>
      </c>
      <c r="G449" s="171"/>
      <c r="H449" s="152" t="s">
        <v>4</v>
      </c>
    </row>
    <row r="450" spans="1:8" ht="26.25" customHeight="1">
      <c r="A450" s="171"/>
      <c r="B450" s="153">
        <v>1242</v>
      </c>
      <c r="C450" s="171"/>
      <c r="D450" s="171" t="s">
        <v>695</v>
      </c>
      <c r="E450" s="152" t="s">
        <v>694</v>
      </c>
      <c r="F450" s="155">
        <f>VLOOKUP(E450,IN_05_17!$B$8:$E$634,4,FALSE)</f>
        <v>679.41842333878174</v>
      </c>
      <c r="G450" s="171"/>
      <c r="H450" s="152" t="s">
        <v>4</v>
      </c>
    </row>
    <row r="451" spans="1:8">
      <c r="A451" s="171"/>
      <c r="B451" s="153">
        <v>1243</v>
      </c>
      <c r="C451" s="171"/>
      <c r="D451" s="171" t="s">
        <v>693</v>
      </c>
      <c r="E451" s="152" t="s">
        <v>692</v>
      </c>
      <c r="F451" s="155">
        <f>VLOOKUP(E451,IN_05_17!$B$8:$E$634,4,FALSE)</f>
        <v>1139.0804741802306</v>
      </c>
      <c r="G451" s="171"/>
      <c r="H451" s="152" t="s">
        <v>4</v>
      </c>
    </row>
    <row r="452" spans="1:8">
      <c r="A452" s="171"/>
      <c r="B452" s="153">
        <v>1244</v>
      </c>
      <c r="C452" s="171"/>
      <c r="D452" s="171" t="s">
        <v>691</v>
      </c>
      <c r="E452" s="152" t="s">
        <v>690</v>
      </c>
      <c r="F452" s="155">
        <f>VLOOKUP(E452,IN_05_17!$B$8:$E$634,4,FALSE)</f>
        <v>1385.8030529868477</v>
      </c>
      <c r="G452" s="171"/>
      <c r="H452" s="152" t="s">
        <v>4</v>
      </c>
    </row>
    <row r="453" spans="1:8">
      <c r="A453" s="171"/>
      <c r="B453" s="153">
        <v>1245</v>
      </c>
      <c r="C453" s="171"/>
      <c r="D453" s="171" t="s">
        <v>689</v>
      </c>
      <c r="E453" s="152" t="s">
        <v>688</v>
      </c>
      <c r="F453" s="155">
        <f>VLOOKUP(E453,IN_05_17!$B$8:$E$634,4,FALSE)</f>
        <v>1717.769082147822</v>
      </c>
      <c r="G453" s="171"/>
      <c r="H453" s="152" t="s">
        <v>4</v>
      </c>
    </row>
    <row r="454" spans="1:8">
      <c r="A454" s="171"/>
      <c r="B454" s="153">
        <v>1246</v>
      </c>
      <c r="C454" s="171"/>
      <c r="D454" s="171" t="s">
        <v>687</v>
      </c>
      <c r="E454" s="152" t="s">
        <v>686</v>
      </c>
      <c r="F454" s="155">
        <f>VLOOKUP(E454,IN_05_17!$B$8:$E$634,4,FALSE)</f>
        <v>2804.4830137111153</v>
      </c>
      <c r="G454" s="171"/>
      <c r="H454" s="152" t="s">
        <v>4</v>
      </c>
    </row>
    <row r="455" spans="1:8">
      <c r="A455" s="171"/>
      <c r="B455" s="153"/>
      <c r="C455" s="171"/>
      <c r="D455" s="171"/>
      <c r="E455" s="152" t="s">
        <v>1752</v>
      </c>
      <c r="F455" s="155">
        <f>VLOOKUP(E455,IN_05_17!$B$8:$E$634,4,FALSE)</f>
        <v>134.38436559166311</v>
      </c>
      <c r="G455" s="171"/>
      <c r="H455" s="152"/>
    </row>
    <row r="456" spans="1:8">
      <c r="A456" s="171"/>
      <c r="B456" s="153"/>
      <c r="C456" s="171"/>
      <c r="D456" s="171"/>
      <c r="E456" s="152" t="s">
        <v>1773</v>
      </c>
      <c r="F456" s="155">
        <f>VLOOKUP(E456,IN_05_17!$B$8:$E$634,4,FALSE)</f>
        <v>87.32428855108931</v>
      </c>
      <c r="G456" s="171"/>
      <c r="H456" s="152"/>
    </row>
    <row r="457" spans="1:8">
      <c r="A457" s="171"/>
      <c r="B457" s="153">
        <v>677</v>
      </c>
      <c r="C457" s="171"/>
      <c r="D457" s="171" t="s">
        <v>685</v>
      </c>
      <c r="E457" s="152" t="s">
        <v>684</v>
      </c>
      <c r="F457" s="155">
        <f>VLOOKUP(E457,IN_05_17!$B$8:$E$634,4,FALSE)</f>
        <v>22.13526680452647</v>
      </c>
      <c r="G457" s="171"/>
      <c r="H457" s="152" t="s">
        <v>2</v>
      </c>
    </row>
    <row r="458" spans="1:8">
      <c r="A458" s="171"/>
      <c r="B458" s="153">
        <v>678</v>
      </c>
      <c r="C458" s="171"/>
      <c r="D458" s="171" t="s">
        <v>683</v>
      </c>
      <c r="E458" s="152" t="s">
        <v>682</v>
      </c>
      <c r="F458" s="155">
        <f>VLOOKUP(E458,IN_05_17!$B$8:$E$634,4,FALSE)</f>
        <v>30.914256703387906</v>
      </c>
      <c r="G458" s="171"/>
      <c r="H458" s="152" t="s">
        <v>2</v>
      </c>
    </row>
    <row r="459" spans="1:8">
      <c r="A459" s="171"/>
      <c r="B459" s="153">
        <v>679</v>
      </c>
      <c r="C459" s="171"/>
      <c r="D459" s="171" t="s">
        <v>681</v>
      </c>
      <c r="E459" s="152" t="s">
        <v>680</v>
      </c>
      <c r="F459" s="155">
        <f>VLOOKUP(E459,IN_05_17!$B$8:$E$634,4,FALSE)</f>
        <v>15.835246286308786</v>
      </c>
      <c r="G459" s="171"/>
      <c r="H459" s="152" t="s">
        <v>2</v>
      </c>
    </row>
    <row r="460" spans="1:8">
      <c r="A460" s="171"/>
      <c r="B460" s="153">
        <v>682</v>
      </c>
      <c r="C460" s="171"/>
      <c r="D460" s="171" t="s">
        <v>679</v>
      </c>
      <c r="E460" s="152" t="s">
        <v>678</v>
      </c>
      <c r="F460" s="155">
        <f>VLOOKUP(E460,IN_05_17!$B$8:$E$634,4,FALSE)</f>
        <v>21.004038253400026</v>
      </c>
      <c r="G460" s="171"/>
      <c r="H460" s="152" t="s">
        <v>2</v>
      </c>
    </row>
    <row r="461" spans="1:8">
      <c r="A461" s="171"/>
      <c r="B461" s="153">
        <v>683</v>
      </c>
      <c r="C461" s="171"/>
      <c r="D461" s="171" t="s">
        <v>677</v>
      </c>
      <c r="E461" s="152" t="s">
        <v>676</v>
      </c>
      <c r="F461" s="155">
        <f>VLOOKUP(E461,IN_05_17!$B$8:$E$634,4,FALSE)</f>
        <v>15.970712929295646</v>
      </c>
      <c r="G461" s="171"/>
      <c r="H461" s="152" t="s">
        <v>2</v>
      </c>
    </row>
    <row r="462" spans="1:8">
      <c r="A462" s="171"/>
      <c r="B462" s="153">
        <v>684</v>
      </c>
      <c r="C462" s="171"/>
      <c r="D462" s="171" t="s">
        <v>675</v>
      </c>
      <c r="E462" s="152" t="s">
        <v>674</v>
      </c>
      <c r="F462" s="155">
        <f>VLOOKUP(E462,IN_05_17!$B$8:$E$634,4,FALSE)</f>
        <v>4.7474582433402306</v>
      </c>
      <c r="G462" s="171"/>
      <c r="H462" s="152" t="s">
        <v>2</v>
      </c>
    </row>
    <row r="463" spans="1:8">
      <c r="A463" s="171"/>
      <c r="B463" s="153">
        <v>685</v>
      </c>
      <c r="C463" s="171"/>
      <c r="D463" s="171" t="s">
        <v>673</v>
      </c>
      <c r="E463" s="152" t="s">
        <v>672</v>
      </c>
      <c r="F463" s="155">
        <f>VLOOKUP(E463,IN_05_17!$B$8:$E$634,4,FALSE)</f>
        <v>7.284146137931641</v>
      </c>
      <c r="G463" s="171"/>
      <c r="H463" s="152" t="s">
        <v>2</v>
      </c>
    </row>
    <row r="464" spans="1:8">
      <c r="A464" s="171"/>
      <c r="B464" s="153">
        <v>686</v>
      </c>
      <c r="C464" s="171"/>
      <c r="D464" s="171" t="s">
        <v>671</v>
      </c>
      <c r="E464" s="152" t="s">
        <v>670</v>
      </c>
      <c r="F464" s="155">
        <f>VLOOKUP(E464,IN_05_17!$B$8:$E$634,4,FALSE)</f>
        <v>12.752827387890967</v>
      </c>
      <c r="G464" s="171"/>
      <c r="H464" s="152" t="s">
        <v>2</v>
      </c>
    </row>
    <row r="465" spans="1:8">
      <c r="A465" s="171"/>
      <c r="B465" s="153">
        <v>687</v>
      </c>
      <c r="C465" s="171"/>
      <c r="D465" s="171" t="s">
        <v>669</v>
      </c>
      <c r="E465" s="152" t="s">
        <v>668</v>
      </c>
      <c r="F465" s="155">
        <f>VLOOKUP(E465,IN_05_17!$B$8:$E$634,4,FALSE)</f>
        <v>16.942644629993381</v>
      </c>
      <c r="G465" s="171"/>
      <c r="H465" s="152" t="s">
        <v>2</v>
      </c>
    </row>
    <row r="466" spans="1:8">
      <c r="A466" s="171"/>
      <c r="B466" s="153"/>
      <c r="C466" s="171"/>
      <c r="D466" s="171"/>
      <c r="E466" s="152" t="s">
        <v>1760</v>
      </c>
      <c r="F466" s="155">
        <f>VLOOKUP(E466,IN_05_17!$B$8:$E$634,4,FALSE)</f>
        <v>156.77644338362353</v>
      </c>
      <c r="G466" s="171"/>
      <c r="H466" s="152"/>
    </row>
    <row r="467" spans="1:8">
      <c r="A467" s="171"/>
      <c r="B467" s="153">
        <v>689</v>
      </c>
      <c r="C467" s="171"/>
      <c r="D467" s="171" t="s">
        <v>667</v>
      </c>
      <c r="E467" s="152" t="s">
        <v>666</v>
      </c>
      <c r="F467" s="155">
        <f>VLOOKUP(E467,IN_05_17!$B$8:$E$634,4,FALSE)</f>
        <v>2.7625556993368172</v>
      </c>
      <c r="G467" s="171"/>
      <c r="H467" s="152" t="s">
        <v>2</v>
      </c>
    </row>
    <row r="468" spans="1:8">
      <c r="A468" s="171"/>
      <c r="B468" s="153">
        <v>690</v>
      </c>
      <c r="C468" s="171"/>
      <c r="D468" s="171" t="s">
        <v>665</v>
      </c>
      <c r="E468" s="152" t="s">
        <v>664</v>
      </c>
      <c r="F468" s="155">
        <f>VLOOKUP(E468,IN_05_17!$B$8:$E$634,4,FALSE)</f>
        <v>4.0171355635737909</v>
      </c>
      <c r="G468" s="171"/>
      <c r="H468" s="152" t="s">
        <v>2</v>
      </c>
    </row>
    <row r="469" spans="1:8">
      <c r="A469" s="171"/>
      <c r="B469" s="153">
        <v>691</v>
      </c>
      <c r="C469" s="171"/>
      <c r="D469" s="171" t="s">
        <v>663</v>
      </c>
      <c r="E469" s="152" t="s">
        <v>662</v>
      </c>
      <c r="F469" s="155">
        <f>VLOOKUP(E469,IN_05_17!$B$8:$E$634,4,FALSE)</f>
        <v>62.194025987305949</v>
      </c>
      <c r="G469" s="171"/>
      <c r="H469" s="152" t="s">
        <v>2</v>
      </c>
    </row>
    <row r="470" spans="1:8">
      <c r="A470" s="171"/>
      <c r="B470" s="153">
        <v>692</v>
      </c>
      <c r="C470" s="171"/>
      <c r="D470" s="171" t="s">
        <v>661</v>
      </c>
      <c r="E470" s="152" t="s">
        <v>660</v>
      </c>
      <c r="F470" s="155">
        <f>VLOOKUP(E470,IN_05_17!$B$8:$E$634,4,FALSE)</f>
        <v>14.119558952262617</v>
      </c>
      <c r="G470" s="171"/>
      <c r="H470" s="152" t="s">
        <v>2</v>
      </c>
    </row>
    <row r="471" spans="1:8">
      <c r="A471" s="171"/>
      <c r="B471" s="153">
        <v>693</v>
      </c>
      <c r="C471" s="171"/>
      <c r="D471" s="171" t="s">
        <v>659</v>
      </c>
      <c r="E471" s="152" t="s">
        <v>658</v>
      </c>
      <c r="F471" s="155">
        <f>VLOOKUP(E471,IN_05_17!$B$8:$E$634,4,FALSE)</f>
        <v>22.515313091173706</v>
      </c>
      <c r="G471" s="171"/>
      <c r="H471" s="152" t="s">
        <v>2</v>
      </c>
    </row>
    <row r="472" spans="1:8">
      <c r="A472" s="171"/>
      <c r="B472" s="153">
        <v>694</v>
      </c>
      <c r="C472" s="171"/>
      <c r="D472" s="171" t="s">
        <v>657</v>
      </c>
      <c r="E472" s="152" t="s">
        <v>656</v>
      </c>
      <c r="F472" s="155">
        <f>VLOOKUP(E472,IN_05_17!$B$8:$E$634,4,FALSE)</f>
        <v>25.109288781084043</v>
      </c>
      <c r="G472" s="171"/>
      <c r="H472" s="152" t="s">
        <v>2</v>
      </c>
    </row>
    <row r="473" spans="1:8">
      <c r="A473" s="171"/>
      <c r="B473" s="153">
        <v>695</v>
      </c>
      <c r="C473" s="171"/>
      <c r="D473" s="171" t="s">
        <v>655</v>
      </c>
      <c r="E473" s="152" t="s">
        <v>654</v>
      </c>
      <c r="F473" s="155">
        <f>VLOOKUP(E473,IN_05_17!$B$8:$E$634,4,FALSE)</f>
        <v>6.6992574448580333</v>
      </c>
      <c r="G473" s="171"/>
      <c r="H473" s="152" t="s">
        <v>2</v>
      </c>
    </row>
    <row r="474" spans="1:8">
      <c r="A474" s="171"/>
      <c r="B474" s="153">
        <v>696</v>
      </c>
      <c r="C474" s="171"/>
      <c r="D474" s="171" t="s">
        <v>653</v>
      </c>
      <c r="E474" s="152" t="s">
        <v>652</v>
      </c>
      <c r="F474" s="155">
        <f>VLOOKUP(E474,IN_05_17!$B$8:$E$634,4,FALSE)</f>
        <v>10.069320801144686</v>
      </c>
      <c r="G474" s="171"/>
      <c r="H474" s="152" t="s">
        <v>2</v>
      </c>
    </row>
    <row r="475" spans="1:8">
      <c r="A475" s="171"/>
      <c r="B475" s="153">
        <v>697</v>
      </c>
      <c r="C475" s="171"/>
      <c r="D475" s="171" t="s">
        <v>651</v>
      </c>
      <c r="E475" s="152" t="s">
        <v>650</v>
      </c>
      <c r="F475" s="155">
        <f>VLOOKUP(E475,IN_05_17!$B$8:$E$634,4,FALSE)</f>
        <v>87.235540644708209</v>
      </c>
      <c r="G475" s="171"/>
      <c r="H475" s="152" t="s">
        <v>2</v>
      </c>
    </row>
    <row r="476" spans="1:8">
      <c r="A476" s="171"/>
      <c r="B476" s="153">
        <v>698</v>
      </c>
      <c r="C476" s="171"/>
      <c r="D476" s="171" t="s">
        <v>649</v>
      </c>
      <c r="E476" s="152" t="s">
        <v>648</v>
      </c>
      <c r="F476" s="155">
        <f>VLOOKUP(E476,IN_05_17!$B$8:$E$634,4,FALSE)</f>
        <v>114.04848990888459</v>
      </c>
      <c r="G476" s="171"/>
      <c r="H476" s="152" t="s">
        <v>2</v>
      </c>
    </row>
    <row r="477" spans="1:8">
      <c r="A477" s="171"/>
      <c r="B477" s="153">
        <v>699</v>
      </c>
      <c r="C477" s="171"/>
      <c r="D477" s="171" t="s">
        <v>647</v>
      </c>
      <c r="E477" s="152" t="s">
        <v>646</v>
      </c>
      <c r="F477" s="155">
        <f>VLOOKUP(E477,IN_05_17!$B$8:$E$634,4,FALSE)</f>
        <v>129.6194168789844</v>
      </c>
      <c r="G477" s="171"/>
      <c r="H477" s="152" t="s">
        <v>2</v>
      </c>
    </row>
    <row r="478" spans="1:8">
      <c r="A478" s="171"/>
      <c r="B478" s="153">
        <v>701</v>
      </c>
      <c r="C478" s="171"/>
      <c r="D478" s="171" t="s">
        <v>645</v>
      </c>
      <c r="E478" s="152" t="s">
        <v>644</v>
      </c>
      <c r="F478" s="155">
        <f>VLOOKUP(E478,IN_05_17!$B$8:$E$634,4,FALSE)</f>
        <v>68.032675132787929</v>
      </c>
      <c r="G478" s="171"/>
      <c r="H478" s="152" t="s">
        <v>2</v>
      </c>
    </row>
    <row r="479" spans="1:8">
      <c r="A479" s="171"/>
      <c r="B479" s="153">
        <v>788</v>
      </c>
      <c r="C479" s="171"/>
      <c r="D479" s="171" t="s">
        <v>643</v>
      </c>
      <c r="E479" s="152" t="s">
        <v>642</v>
      </c>
      <c r="F479" s="155">
        <f>VLOOKUP(E479,IN_05_17!$B$8:$E$634,4,FALSE)</f>
        <v>86.493898955585394</v>
      </c>
      <c r="G479" s="171"/>
      <c r="H479" s="152" t="s">
        <v>2</v>
      </c>
    </row>
    <row r="480" spans="1:8" ht="15" customHeight="1">
      <c r="A480" s="154"/>
      <c r="B480" s="298" t="s">
        <v>641</v>
      </c>
      <c r="C480" s="298"/>
      <c r="D480" s="298"/>
      <c r="E480" s="152" t="s">
        <v>7</v>
      </c>
      <c r="F480" s="153" t="s">
        <v>6</v>
      </c>
      <c r="G480" s="154"/>
      <c r="H480" s="152" t="s">
        <v>5</v>
      </c>
    </row>
    <row r="481" spans="1:8">
      <c r="A481" s="171"/>
      <c r="B481" s="153">
        <v>233</v>
      </c>
      <c r="C481" s="171"/>
      <c r="D481" s="171" t="s">
        <v>640</v>
      </c>
      <c r="E481" s="152" t="s">
        <v>639</v>
      </c>
      <c r="F481" s="155">
        <f>VLOOKUP(E481,IN_05_17!$B$8:$E$634,4,FALSE)</f>
        <v>5037.5147838948405</v>
      </c>
      <c r="G481" s="171"/>
      <c r="H481" s="152" t="s">
        <v>2</v>
      </c>
    </row>
    <row r="482" spans="1:8" ht="18" customHeight="1">
      <c r="A482" s="299" t="s">
        <v>638</v>
      </c>
      <c r="B482" s="299"/>
      <c r="C482" s="299"/>
      <c r="D482" s="299"/>
      <c r="E482" s="298"/>
      <c r="F482" s="298"/>
      <c r="G482" s="298"/>
      <c r="H482" s="298"/>
    </row>
    <row r="483" spans="1:8" ht="15" customHeight="1">
      <c r="A483" s="154"/>
      <c r="B483" s="298" t="s">
        <v>637</v>
      </c>
      <c r="C483" s="298"/>
      <c r="D483" s="298"/>
      <c r="E483" s="152" t="s">
        <v>7</v>
      </c>
      <c r="F483" s="153" t="s">
        <v>6</v>
      </c>
      <c r="G483" s="154"/>
      <c r="H483" s="152" t="s">
        <v>5</v>
      </c>
    </row>
    <row r="484" spans="1:8">
      <c r="A484" s="171"/>
      <c r="B484" s="153">
        <v>236</v>
      </c>
      <c r="C484" s="171"/>
      <c r="D484" s="171" t="s">
        <v>636</v>
      </c>
      <c r="E484" s="152" t="s">
        <v>635</v>
      </c>
      <c r="F484" s="155">
        <f>VLOOKUP(E484,IN_05_17!$B$8:$E$634,4,FALSE)</f>
        <v>222.7682441065518</v>
      </c>
      <c r="G484" s="171"/>
      <c r="H484" s="152" t="s">
        <v>4</v>
      </c>
    </row>
    <row r="485" spans="1:8" ht="30">
      <c r="A485" s="171"/>
      <c r="B485" s="153">
        <v>1386</v>
      </c>
      <c r="C485" s="171"/>
      <c r="D485" s="171" t="s">
        <v>634</v>
      </c>
      <c r="E485" s="152" t="s">
        <v>633</v>
      </c>
      <c r="F485" s="155">
        <f>VLOOKUP(E485,IN_05_17!$B$8:$E$634,4,FALSE)</f>
        <v>3944.578030492592</v>
      </c>
      <c r="G485" s="171"/>
      <c r="H485" s="152" t="s">
        <v>4</v>
      </c>
    </row>
    <row r="486" spans="1:8" ht="15" customHeight="1">
      <c r="A486" s="154"/>
      <c r="B486" s="298" t="s">
        <v>632</v>
      </c>
      <c r="C486" s="298"/>
      <c r="D486" s="298"/>
      <c r="E486" s="152" t="s">
        <v>7</v>
      </c>
      <c r="F486" s="153" t="s">
        <v>6</v>
      </c>
      <c r="G486" s="154"/>
      <c r="H486" s="152" t="s">
        <v>5</v>
      </c>
    </row>
    <row r="487" spans="1:8" ht="26.25" customHeight="1">
      <c r="A487" s="171"/>
      <c r="B487" s="153">
        <v>235</v>
      </c>
      <c r="C487" s="171"/>
      <c r="D487" s="171" t="s">
        <v>631</v>
      </c>
      <c r="E487" s="152" t="s">
        <v>630</v>
      </c>
      <c r="F487" s="155">
        <f>VLOOKUP(E487,IN_05_17!$B$8:$E$634,4,FALSE)</f>
        <v>2225.0199389819868</v>
      </c>
      <c r="G487" s="171"/>
      <c r="H487" s="152" t="s">
        <v>2</v>
      </c>
    </row>
    <row r="488" spans="1:8" ht="18" customHeight="1">
      <c r="A488" s="299" t="s">
        <v>629</v>
      </c>
      <c r="B488" s="299"/>
      <c r="C488" s="299"/>
      <c r="D488" s="299"/>
      <c r="E488" s="298"/>
      <c r="F488" s="298"/>
      <c r="G488" s="298"/>
      <c r="H488" s="298"/>
    </row>
    <row r="489" spans="1:8" ht="26.25" customHeight="1">
      <c r="A489" s="154"/>
      <c r="B489" s="298" t="s">
        <v>628</v>
      </c>
      <c r="C489" s="298"/>
      <c r="D489" s="298"/>
      <c r="E489" s="152" t="s">
        <v>7</v>
      </c>
      <c r="F489" s="153" t="s">
        <v>6</v>
      </c>
      <c r="G489" s="154"/>
      <c r="H489" s="152" t="s">
        <v>5</v>
      </c>
    </row>
    <row r="490" spans="1:8" ht="26.25" customHeight="1">
      <c r="A490" s="171"/>
      <c r="B490" s="153">
        <v>251</v>
      </c>
      <c r="C490" s="171"/>
      <c r="D490" s="171" t="s">
        <v>627</v>
      </c>
      <c r="E490" s="152" t="s">
        <v>626</v>
      </c>
      <c r="F490" s="155">
        <f>VLOOKUP(E490,IN_05_17!$B$8:$E$634,4,FALSE)</f>
        <v>303.00284191805491</v>
      </c>
      <c r="G490" s="171"/>
      <c r="H490" s="152" t="s">
        <v>2</v>
      </c>
    </row>
    <row r="491" spans="1:8" ht="15" customHeight="1">
      <c r="A491" s="154"/>
      <c r="B491" s="298" t="s">
        <v>625</v>
      </c>
      <c r="C491" s="298"/>
      <c r="D491" s="298"/>
      <c r="E491" s="152" t="s">
        <v>7</v>
      </c>
      <c r="F491" s="153" t="s">
        <v>6</v>
      </c>
      <c r="G491" s="154"/>
      <c r="H491" s="152" t="s">
        <v>5</v>
      </c>
    </row>
    <row r="492" spans="1:8">
      <c r="A492" s="171"/>
      <c r="B492" s="153">
        <v>250</v>
      </c>
      <c r="C492" s="171"/>
      <c r="D492" s="171" t="s">
        <v>624</v>
      </c>
      <c r="E492" s="152" t="s">
        <v>623</v>
      </c>
      <c r="F492" s="155">
        <f>VLOOKUP(E492,IN_05_17!$B$8:$E$634,4,FALSE)</f>
        <v>5262.4397909376585</v>
      </c>
      <c r="G492" s="171"/>
      <c r="H492" s="152" t="s">
        <v>2</v>
      </c>
    </row>
    <row r="493" spans="1:8" ht="26.25" customHeight="1">
      <c r="A493" s="154"/>
      <c r="B493" s="298" t="s">
        <v>622</v>
      </c>
      <c r="C493" s="298"/>
      <c r="D493" s="298"/>
      <c r="E493" s="152" t="s">
        <v>7</v>
      </c>
      <c r="F493" s="153" t="s">
        <v>6</v>
      </c>
      <c r="G493" s="154"/>
      <c r="H493" s="152" t="s">
        <v>5</v>
      </c>
    </row>
    <row r="494" spans="1:8">
      <c r="A494" s="171"/>
      <c r="B494" s="153">
        <v>243</v>
      </c>
      <c r="C494" s="171"/>
      <c r="D494" s="171" t="s">
        <v>621</v>
      </c>
      <c r="E494" s="152" t="s">
        <v>620</v>
      </c>
      <c r="F494" s="155">
        <f>VLOOKUP(E494,IN_05_17!$B$8:$E$634,4,FALSE)</f>
        <v>247.49603073803237</v>
      </c>
      <c r="G494" s="171"/>
      <c r="H494" s="152" t="s">
        <v>4</v>
      </c>
    </row>
    <row r="495" spans="1:8" ht="26.25" customHeight="1">
      <c r="A495" s="171"/>
      <c r="B495" s="153">
        <v>245</v>
      </c>
      <c r="C495" s="171"/>
      <c r="D495" s="171" t="s">
        <v>619</v>
      </c>
      <c r="E495" s="152" t="s">
        <v>618</v>
      </c>
      <c r="F495" s="155">
        <f>VLOOKUP(E495,IN_05_17!$B$8:$E$634,4,FALSE)</f>
        <v>30.449685474376466</v>
      </c>
      <c r="G495" s="171"/>
      <c r="H495" s="152" t="s">
        <v>4</v>
      </c>
    </row>
    <row r="496" spans="1:8" ht="26.25" customHeight="1">
      <c r="A496" s="154"/>
      <c r="B496" s="298" t="s">
        <v>617</v>
      </c>
      <c r="C496" s="298"/>
      <c r="D496" s="298"/>
      <c r="E496" s="152" t="s">
        <v>7</v>
      </c>
      <c r="F496" s="153" t="s">
        <v>6</v>
      </c>
      <c r="G496" s="154"/>
      <c r="H496" s="152" t="s">
        <v>5</v>
      </c>
    </row>
    <row r="497" spans="1:8">
      <c r="A497" s="171"/>
      <c r="B497" s="153">
        <v>255</v>
      </c>
      <c r="C497" s="171"/>
      <c r="D497" s="171" t="s">
        <v>616</v>
      </c>
      <c r="E497" s="152" t="s">
        <v>615</v>
      </c>
      <c r="F497" s="155">
        <f>VLOOKUP(E497,IN_05_17!$B$8:$E$634,4,FALSE)</f>
        <v>3494.3984068011232</v>
      </c>
      <c r="G497" s="171"/>
      <c r="H497" s="152" t="s">
        <v>2</v>
      </c>
    </row>
    <row r="498" spans="1:8" ht="26.25" customHeight="1">
      <c r="A498" s="154"/>
      <c r="B498" s="298" t="s">
        <v>614</v>
      </c>
      <c r="C498" s="298"/>
      <c r="D498" s="298"/>
      <c r="E498" s="152" t="s">
        <v>7</v>
      </c>
      <c r="F498" s="153" t="s">
        <v>6</v>
      </c>
      <c r="G498" s="154"/>
      <c r="H498" s="152" t="s">
        <v>5</v>
      </c>
    </row>
    <row r="499" spans="1:8">
      <c r="A499" s="171"/>
      <c r="B499" s="153">
        <v>239</v>
      </c>
      <c r="C499" s="171"/>
      <c r="D499" s="171" t="s">
        <v>613</v>
      </c>
      <c r="E499" s="152" t="s">
        <v>612</v>
      </c>
      <c r="F499" s="155">
        <f>VLOOKUP(E499,IN_05_17!$B$8:$E$634,4,FALSE)</f>
        <v>40202.457818985415</v>
      </c>
      <c r="G499" s="171"/>
      <c r="H499" s="152" t="s">
        <v>2</v>
      </c>
    </row>
    <row r="500" spans="1:8" ht="26.25" customHeight="1">
      <c r="A500" s="171"/>
      <c r="B500" s="153">
        <v>240</v>
      </c>
      <c r="C500" s="171"/>
      <c r="D500" s="171" t="s">
        <v>611</v>
      </c>
      <c r="E500" s="152" t="s">
        <v>610</v>
      </c>
      <c r="F500" s="155">
        <f>VLOOKUP(E500,IN_05_17!$B$8:$E$634,4,FALSE)</f>
        <v>34572.00337825359</v>
      </c>
      <c r="G500" s="171"/>
      <c r="H500" s="152" t="s">
        <v>2</v>
      </c>
    </row>
    <row r="501" spans="1:8" ht="15" customHeight="1">
      <c r="A501" s="154"/>
      <c r="B501" s="298" t="s">
        <v>609</v>
      </c>
      <c r="C501" s="298"/>
      <c r="D501" s="298"/>
      <c r="E501" s="152" t="s">
        <v>7</v>
      </c>
      <c r="F501" s="153" t="s">
        <v>6</v>
      </c>
      <c r="G501" s="154"/>
      <c r="H501" s="152" t="s">
        <v>5</v>
      </c>
    </row>
    <row r="502" spans="1:8">
      <c r="A502" s="171"/>
      <c r="B502" s="153">
        <v>244</v>
      </c>
      <c r="C502" s="171"/>
      <c r="D502" s="171" t="s">
        <v>608</v>
      </c>
      <c r="E502" s="152" t="s">
        <v>607</v>
      </c>
      <c r="F502" s="155">
        <f>VLOOKUP(E502,IN_05_17!$B$8:$E$634,4,FALSE)</f>
        <v>75.085980515543611</v>
      </c>
      <c r="G502" s="171"/>
      <c r="H502" s="152" t="s">
        <v>4</v>
      </c>
    </row>
    <row r="503" spans="1:8" ht="26.25" customHeight="1">
      <c r="A503" s="171"/>
      <c r="B503" s="153">
        <v>246</v>
      </c>
      <c r="C503" s="171"/>
      <c r="D503" s="171" t="s">
        <v>606</v>
      </c>
      <c r="E503" s="152" t="s">
        <v>605</v>
      </c>
      <c r="F503" s="155">
        <f>VLOOKUP(E503,IN_05_17!$B$8:$E$634,4,FALSE)</f>
        <v>221.49501150121412</v>
      </c>
      <c r="G503" s="171"/>
      <c r="H503" s="152" t="s">
        <v>4</v>
      </c>
    </row>
    <row r="504" spans="1:8">
      <c r="A504" s="171"/>
      <c r="B504" s="153">
        <v>247</v>
      </c>
      <c r="C504" s="171"/>
      <c r="D504" s="171" t="s">
        <v>604</v>
      </c>
      <c r="E504" s="152" t="s">
        <v>603</v>
      </c>
      <c r="F504" s="155">
        <f>VLOOKUP(E504,IN_05_17!$B$8:$E$634,4,FALSE)</f>
        <v>102.19274729030506</v>
      </c>
      <c r="G504" s="171"/>
      <c r="H504" s="152" t="s">
        <v>4</v>
      </c>
    </row>
    <row r="505" spans="1:8" ht="26.25" customHeight="1">
      <c r="A505" s="171"/>
      <c r="B505" s="153">
        <v>248</v>
      </c>
      <c r="C505" s="171"/>
      <c r="D505" s="171" t="s">
        <v>602</v>
      </c>
      <c r="E505" s="152" t="s">
        <v>601</v>
      </c>
      <c r="F505" s="155">
        <f>VLOOKUP(E505,IN_05_17!$B$8:$E$634,4,FALSE)</f>
        <v>141.31127828358439</v>
      </c>
      <c r="G505" s="171"/>
      <c r="H505" s="152" t="s">
        <v>2</v>
      </c>
    </row>
    <row r="506" spans="1:8" ht="15" customHeight="1">
      <c r="A506" s="154"/>
      <c r="B506" s="298" t="s">
        <v>600</v>
      </c>
      <c r="C506" s="298"/>
      <c r="D506" s="298"/>
      <c r="E506" s="152" t="s">
        <v>7</v>
      </c>
      <c r="F506" s="153" t="s">
        <v>6</v>
      </c>
      <c r="G506" s="154"/>
      <c r="H506" s="152" t="s">
        <v>5</v>
      </c>
    </row>
    <row r="507" spans="1:8">
      <c r="A507" s="171"/>
      <c r="B507" s="153">
        <v>237</v>
      </c>
      <c r="C507" s="171"/>
      <c r="D507" s="171" t="s">
        <v>599</v>
      </c>
      <c r="E507" s="152" t="s">
        <v>598</v>
      </c>
      <c r="F507" s="155">
        <f>VLOOKUP(E507,IN_05_17!$B$8:$E$634,4,FALSE)</f>
        <v>9769.6664263285475</v>
      </c>
      <c r="G507" s="171"/>
      <c r="H507" s="152" t="s">
        <v>2</v>
      </c>
    </row>
    <row r="508" spans="1:8" ht="26.25" customHeight="1">
      <c r="A508" s="171"/>
      <c r="B508" s="153">
        <v>238</v>
      </c>
      <c r="C508" s="171"/>
      <c r="D508" s="171" t="s">
        <v>597</v>
      </c>
      <c r="E508" s="152" t="s">
        <v>596</v>
      </c>
      <c r="F508" s="155">
        <f>VLOOKUP(E508,IN_05_17!$B$8:$E$634,4,FALSE)</f>
        <v>10136.156054959418</v>
      </c>
      <c r="G508" s="171"/>
      <c r="H508" s="152" t="s">
        <v>2</v>
      </c>
    </row>
    <row r="509" spans="1:8" ht="15" customHeight="1">
      <c r="A509" s="154"/>
      <c r="B509" s="298" t="s">
        <v>595</v>
      </c>
      <c r="C509" s="298"/>
      <c r="D509" s="298"/>
      <c r="E509" s="152" t="s">
        <v>7</v>
      </c>
      <c r="F509" s="153" t="s">
        <v>6</v>
      </c>
      <c r="G509" s="154"/>
      <c r="H509" s="152" t="s">
        <v>5</v>
      </c>
    </row>
    <row r="510" spans="1:8">
      <c r="A510" s="171"/>
      <c r="B510" s="153">
        <v>242</v>
      </c>
      <c r="C510" s="171"/>
      <c r="D510" s="171" t="s">
        <v>594</v>
      </c>
      <c r="E510" s="152" t="s">
        <v>593</v>
      </c>
      <c r="F510" s="155">
        <f>VLOOKUP(E510,IN_05_17!$B$8:$E$634,4,FALSE)</f>
        <v>2800.9617930405711</v>
      </c>
      <c r="G510" s="171"/>
      <c r="H510" s="152" t="s">
        <v>2</v>
      </c>
    </row>
    <row r="511" spans="1:8" ht="15" customHeight="1">
      <c r="A511" s="154"/>
      <c r="B511" s="298" t="s">
        <v>592</v>
      </c>
      <c r="C511" s="298"/>
      <c r="D511" s="298"/>
      <c r="E511" s="152" t="s">
        <v>7</v>
      </c>
      <c r="F511" s="153" t="s">
        <v>6</v>
      </c>
      <c r="G511" s="154"/>
      <c r="H511" s="152" t="s">
        <v>5</v>
      </c>
    </row>
    <row r="512" spans="1:8">
      <c r="A512" s="171"/>
      <c r="B512" s="153">
        <v>256</v>
      </c>
      <c r="C512" s="171"/>
      <c r="D512" s="171" t="s">
        <v>591</v>
      </c>
      <c r="E512" s="152" t="s">
        <v>590</v>
      </c>
      <c r="F512" s="155">
        <f>VLOOKUP(E512,IN_05_17!$B$8:$E$634,4,FALSE)</f>
        <v>3275.1551581201002</v>
      </c>
      <c r="G512" s="171"/>
      <c r="H512" s="152" t="s">
        <v>2</v>
      </c>
    </row>
    <row r="513" spans="1:8" ht="30">
      <c r="A513" s="171"/>
      <c r="B513" s="153"/>
      <c r="C513" s="171"/>
      <c r="D513" s="171" t="s">
        <v>2336</v>
      </c>
      <c r="E513" s="152" t="s">
        <v>2337</v>
      </c>
      <c r="F513" s="155">
        <f>VLOOKUP(E513,IN_05_17!$B$8:$E$634,4,FALSE)</f>
        <v>270.84987369446219</v>
      </c>
      <c r="G513" s="171"/>
      <c r="H513" s="152" t="s">
        <v>2</v>
      </c>
    </row>
    <row r="514" spans="1:8" ht="26.25" customHeight="1">
      <c r="A514" s="154"/>
      <c r="B514" s="298" t="s">
        <v>589</v>
      </c>
      <c r="C514" s="298"/>
      <c r="D514" s="298"/>
      <c r="E514" s="152" t="s">
        <v>7</v>
      </c>
      <c r="F514" s="153" t="s">
        <v>6</v>
      </c>
      <c r="G514" s="154"/>
      <c r="H514" s="152" t="s">
        <v>5</v>
      </c>
    </row>
    <row r="515" spans="1:8">
      <c r="A515" s="171"/>
      <c r="B515" s="153">
        <v>645</v>
      </c>
      <c r="C515" s="171"/>
      <c r="D515" s="171" t="s">
        <v>588</v>
      </c>
      <c r="E515" s="152" t="s">
        <v>587</v>
      </c>
      <c r="F515" s="155">
        <f>VLOOKUP(E515,IN_05_17!$B$8:$E$634,4,FALSE)</f>
        <v>192.88461237153294</v>
      </c>
      <c r="G515" s="171"/>
      <c r="H515" s="152" t="s">
        <v>2</v>
      </c>
    </row>
    <row r="516" spans="1:8">
      <c r="A516" s="171"/>
      <c r="B516" s="153">
        <v>253</v>
      </c>
      <c r="C516" s="171"/>
      <c r="D516" s="171" t="s">
        <v>586</v>
      </c>
      <c r="E516" s="152" t="s">
        <v>585</v>
      </c>
      <c r="F516" s="155">
        <f>VLOOKUP(E516,IN_05_17!$B$8:$E$634,4,FALSE)</f>
        <v>415.98886188094946</v>
      </c>
      <c r="G516" s="171"/>
      <c r="H516" s="152" t="s">
        <v>2</v>
      </c>
    </row>
    <row r="517" spans="1:8" ht="26.25" customHeight="1">
      <c r="A517" s="154"/>
      <c r="B517" s="298" t="s">
        <v>584</v>
      </c>
      <c r="C517" s="298"/>
      <c r="D517" s="298"/>
      <c r="E517" s="152" t="s">
        <v>7</v>
      </c>
      <c r="F517" s="153" t="s">
        <v>6</v>
      </c>
      <c r="G517" s="154"/>
      <c r="H517" s="152" t="s">
        <v>5</v>
      </c>
    </row>
    <row r="518" spans="1:8">
      <c r="A518" s="171"/>
      <c r="B518" s="153">
        <v>257</v>
      </c>
      <c r="C518" s="171"/>
      <c r="D518" s="171" t="s">
        <v>583</v>
      </c>
      <c r="E518" s="152" t="s">
        <v>582</v>
      </c>
      <c r="F518" s="155">
        <f>VLOOKUP(E518,IN_05_17!$B$8:$E$634,4,FALSE)</f>
        <v>1453.5768950921165</v>
      </c>
      <c r="G518" s="171"/>
      <c r="H518" s="152" t="s">
        <v>2</v>
      </c>
    </row>
    <row r="519" spans="1:8" ht="26.25" customHeight="1">
      <c r="A519" s="171"/>
      <c r="B519" s="153">
        <v>258</v>
      </c>
      <c r="C519" s="171"/>
      <c r="D519" s="171" t="s">
        <v>581</v>
      </c>
      <c r="E519" s="152" t="s">
        <v>580</v>
      </c>
      <c r="F519" s="155">
        <f>VLOOKUP(E519,IN_05_17!$B$8:$E$634,4,FALSE)</f>
        <v>2571.9587319074435</v>
      </c>
      <c r="G519" s="171"/>
      <c r="H519" s="152" t="s">
        <v>2</v>
      </c>
    </row>
    <row r="520" spans="1:8">
      <c r="A520" s="171"/>
      <c r="B520" s="153">
        <v>259</v>
      </c>
      <c r="C520" s="171"/>
      <c r="D520" s="171" t="s">
        <v>579</v>
      </c>
      <c r="E520" s="152" t="s">
        <v>578</v>
      </c>
      <c r="F520" s="155">
        <f>VLOOKUP(E520,IN_05_17!$B$8:$E$634,4,FALSE)</f>
        <v>27.624324674854098</v>
      </c>
      <c r="G520" s="171"/>
      <c r="H520" s="152" t="s">
        <v>0</v>
      </c>
    </row>
    <row r="521" spans="1:8" ht="26.25" customHeight="1">
      <c r="A521" s="171"/>
      <c r="B521" s="153">
        <v>336</v>
      </c>
      <c r="C521" s="171"/>
      <c r="D521" s="171" t="s">
        <v>577</v>
      </c>
      <c r="E521" s="152" t="s">
        <v>576</v>
      </c>
      <c r="F521" s="155">
        <f>VLOOKUP(E521,IN_05_17!$B$8:$E$634,4,FALSE)</f>
        <v>227.35733913896956</v>
      </c>
      <c r="G521" s="171"/>
      <c r="H521" s="152" t="s">
        <v>2</v>
      </c>
    </row>
    <row r="522" spans="1:8" ht="15" customHeight="1">
      <c r="A522" s="154"/>
      <c r="B522" s="298" t="s">
        <v>575</v>
      </c>
      <c r="C522" s="298"/>
      <c r="D522" s="298"/>
      <c r="E522" s="152" t="s">
        <v>7</v>
      </c>
      <c r="F522" s="153" t="s">
        <v>6</v>
      </c>
      <c r="G522" s="154"/>
      <c r="H522" s="152" t="s">
        <v>5</v>
      </c>
    </row>
    <row r="523" spans="1:8">
      <c r="A523" s="171"/>
      <c r="B523" s="153">
        <v>241</v>
      </c>
      <c r="C523" s="171"/>
      <c r="D523" s="171" t="s">
        <v>574</v>
      </c>
      <c r="E523" s="152" t="s">
        <v>573</v>
      </c>
      <c r="F523" s="155">
        <f>VLOOKUP(E523,IN_05_17!$B$8:$E$634,4,FALSE)</f>
        <v>937.83103659644053</v>
      </c>
      <c r="G523" s="171"/>
      <c r="H523" s="152" t="s">
        <v>2</v>
      </c>
    </row>
    <row r="524" spans="1:8" ht="26.25" customHeight="1">
      <c r="A524" s="171"/>
      <c r="B524" s="153">
        <v>1291</v>
      </c>
      <c r="C524" s="171"/>
      <c r="D524" s="171" t="s">
        <v>572</v>
      </c>
      <c r="E524" s="152" t="s">
        <v>571</v>
      </c>
      <c r="F524" s="155">
        <f>VLOOKUP(E524,IN_05_17!$B$8:$E$634,4,FALSE)</f>
        <v>570.79206710449319</v>
      </c>
      <c r="G524" s="171"/>
      <c r="H524" s="152" t="s">
        <v>2</v>
      </c>
    </row>
    <row r="525" spans="1:8" ht="15" customHeight="1">
      <c r="A525" s="154"/>
      <c r="B525" s="298" t="s">
        <v>570</v>
      </c>
      <c r="C525" s="298"/>
      <c r="D525" s="298"/>
      <c r="E525" s="152" t="s">
        <v>7</v>
      </c>
      <c r="F525" s="153" t="s">
        <v>6</v>
      </c>
      <c r="G525" s="154"/>
      <c r="H525" s="152" t="s">
        <v>5</v>
      </c>
    </row>
    <row r="526" spans="1:8">
      <c r="A526" s="171"/>
      <c r="B526" s="153">
        <v>252</v>
      </c>
      <c r="C526" s="171"/>
      <c r="D526" s="171" t="s">
        <v>569</v>
      </c>
      <c r="E526" s="152" t="s">
        <v>568</v>
      </c>
      <c r="F526" s="155">
        <f>VLOOKUP(E526,IN_05_17!$B$8:$E$634,4,FALSE)</f>
        <v>2666.9656443208446</v>
      </c>
      <c r="G526" s="171"/>
      <c r="H526" s="152" t="s">
        <v>2</v>
      </c>
    </row>
    <row r="527" spans="1:8" ht="15" customHeight="1">
      <c r="A527" s="154"/>
      <c r="B527" s="298" t="s">
        <v>567</v>
      </c>
      <c r="C527" s="298"/>
      <c r="D527" s="298"/>
      <c r="E527" s="152" t="s">
        <v>7</v>
      </c>
      <c r="F527" s="153" t="s">
        <v>6</v>
      </c>
      <c r="G527" s="154"/>
      <c r="H527" s="152" t="s">
        <v>5</v>
      </c>
    </row>
    <row r="528" spans="1:8" ht="30">
      <c r="A528" s="171"/>
      <c r="B528" s="153">
        <v>249</v>
      </c>
      <c r="C528" s="171"/>
      <c r="D528" s="171" t="s">
        <v>566</v>
      </c>
      <c r="E528" s="152" t="s">
        <v>565</v>
      </c>
      <c r="F528" s="155">
        <f>VLOOKUP(E528,IN_05_17!$B$8:$E$634,4,FALSE)</f>
        <v>216401.66362283452</v>
      </c>
      <c r="G528" s="171"/>
      <c r="H528" s="152" t="s">
        <v>2</v>
      </c>
    </row>
    <row r="529" spans="1:8" ht="26.25" customHeight="1">
      <c r="A529" s="299" t="s">
        <v>564</v>
      </c>
      <c r="B529" s="299"/>
      <c r="C529" s="299"/>
      <c r="D529" s="299"/>
      <c r="E529" s="298"/>
      <c r="F529" s="298"/>
      <c r="G529" s="298"/>
      <c r="H529" s="298"/>
    </row>
    <row r="530" spans="1:8" ht="15" customHeight="1">
      <c r="A530" s="154"/>
      <c r="B530" s="298" t="s">
        <v>563</v>
      </c>
      <c r="C530" s="298"/>
      <c r="D530" s="298"/>
      <c r="E530" s="152" t="s">
        <v>7</v>
      </c>
      <c r="F530" s="153" t="s">
        <v>6</v>
      </c>
      <c r="G530" s="154"/>
      <c r="H530" s="152" t="s">
        <v>5</v>
      </c>
    </row>
    <row r="531" spans="1:8">
      <c r="A531" s="171"/>
      <c r="B531" s="153">
        <v>260</v>
      </c>
      <c r="C531" s="171"/>
      <c r="D531" s="171" t="s">
        <v>562</v>
      </c>
      <c r="E531" s="152" t="s">
        <v>561</v>
      </c>
      <c r="F531" s="155">
        <f>VLOOKUP(E531,IN_05_17!$B$8:$E$634,4,FALSE)</f>
        <v>120.33127322946916</v>
      </c>
      <c r="G531" s="171"/>
      <c r="H531" s="152" t="s">
        <v>2</v>
      </c>
    </row>
    <row r="532" spans="1:8" ht="26.25" customHeight="1">
      <c r="A532" s="171"/>
      <c r="B532" s="153">
        <v>261</v>
      </c>
      <c r="C532" s="171"/>
      <c r="D532" s="171" t="s">
        <v>560</v>
      </c>
      <c r="E532" s="152" t="s">
        <v>559</v>
      </c>
      <c r="F532" s="155">
        <f>VLOOKUP(E532,IN_05_17!$B$8:$E$634,4,FALSE)</f>
        <v>123.83606759537605</v>
      </c>
      <c r="G532" s="171"/>
      <c r="H532" s="152" t="s">
        <v>2</v>
      </c>
    </row>
    <row r="533" spans="1:8">
      <c r="A533" s="171"/>
      <c r="B533" s="153">
        <v>266</v>
      </c>
      <c r="C533" s="171"/>
      <c r="D533" s="171" t="s">
        <v>558</v>
      </c>
      <c r="E533" s="152" t="s">
        <v>557</v>
      </c>
      <c r="F533" s="155">
        <f>VLOOKUP(E533,IN_05_17!$B$8:$E$634,4,FALSE)</f>
        <v>380.24243933603844</v>
      </c>
      <c r="G533" s="171"/>
      <c r="H533" s="152" t="s">
        <v>2</v>
      </c>
    </row>
    <row r="534" spans="1:8" ht="26.25" customHeight="1">
      <c r="A534" s="154"/>
      <c r="B534" s="298" t="s">
        <v>556</v>
      </c>
      <c r="C534" s="298"/>
      <c r="D534" s="298"/>
      <c r="E534" s="152" t="s">
        <v>7</v>
      </c>
      <c r="F534" s="153" t="s">
        <v>6</v>
      </c>
      <c r="G534" s="154"/>
      <c r="H534" s="152" t="s">
        <v>5</v>
      </c>
    </row>
    <row r="535" spans="1:8">
      <c r="A535" s="171"/>
      <c r="B535" s="153">
        <v>267</v>
      </c>
      <c r="C535" s="171"/>
      <c r="D535" s="171" t="s">
        <v>555</v>
      </c>
      <c r="E535" s="152" t="s">
        <v>554</v>
      </c>
      <c r="F535" s="155">
        <f>VLOOKUP(E535,IN_05_17!$B$8:$E$634,4,FALSE)</f>
        <v>247.16228324833605</v>
      </c>
      <c r="G535" s="171"/>
      <c r="H535" s="152" t="s">
        <v>2</v>
      </c>
    </row>
    <row r="536" spans="1:8" ht="26.25" customHeight="1">
      <c r="A536" s="171"/>
      <c r="B536" s="153">
        <v>268</v>
      </c>
      <c r="C536" s="171"/>
      <c r="D536" s="171" t="s">
        <v>553</v>
      </c>
      <c r="E536" s="152" t="s">
        <v>552</v>
      </c>
      <c r="F536" s="155">
        <f>VLOOKUP(E536,IN_05_17!$B$8:$E$634,4,FALSE)</f>
        <v>244.46964351323516</v>
      </c>
      <c r="G536" s="171"/>
      <c r="H536" s="152" t="s">
        <v>2</v>
      </c>
    </row>
    <row r="537" spans="1:8" ht="26.25" customHeight="1">
      <c r="A537" s="154"/>
      <c r="B537" s="298" t="s">
        <v>551</v>
      </c>
      <c r="C537" s="298"/>
      <c r="D537" s="298"/>
      <c r="E537" s="152" t="s">
        <v>7</v>
      </c>
      <c r="F537" s="153" t="s">
        <v>6</v>
      </c>
      <c r="G537" s="154"/>
      <c r="H537" s="152" t="s">
        <v>5</v>
      </c>
    </row>
    <row r="538" spans="1:8">
      <c r="A538" s="171"/>
      <c r="B538" s="153">
        <v>262</v>
      </c>
      <c r="C538" s="171"/>
      <c r="D538" s="171" t="s">
        <v>550</v>
      </c>
      <c r="E538" s="152" t="s">
        <v>549</v>
      </c>
      <c r="F538" s="155">
        <f>VLOOKUP(E538,IN_05_17!$B$8:$E$634,4,FALSE)</f>
        <v>15.280668546618719</v>
      </c>
      <c r="G538" s="171"/>
      <c r="H538" s="152" t="s">
        <v>4</v>
      </c>
    </row>
    <row r="539" spans="1:8">
      <c r="A539" s="171"/>
      <c r="B539" s="153">
        <v>263</v>
      </c>
      <c r="C539" s="171"/>
      <c r="D539" s="171" t="s">
        <v>548</v>
      </c>
      <c r="E539" s="152" t="s">
        <v>547</v>
      </c>
      <c r="F539" s="155">
        <f>VLOOKUP(E539,IN_05_17!$B$8:$E$634,4,FALSE)</f>
        <v>63.283463897721482</v>
      </c>
      <c r="G539" s="171"/>
      <c r="H539" s="152" t="s">
        <v>4</v>
      </c>
    </row>
    <row r="540" spans="1:8">
      <c r="A540" s="171"/>
      <c r="B540" s="153">
        <v>264</v>
      </c>
      <c r="C540" s="171"/>
      <c r="D540" s="171" t="s">
        <v>546</v>
      </c>
      <c r="E540" s="152" t="s">
        <v>545</v>
      </c>
      <c r="F540" s="155">
        <f>VLOOKUP(E540,IN_05_17!$B$8:$E$634,4,FALSE)</f>
        <v>99.707335151669341</v>
      </c>
      <c r="G540" s="171"/>
      <c r="H540" s="152" t="s">
        <v>4</v>
      </c>
    </row>
    <row r="541" spans="1:8" ht="26.25" customHeight="1">
      <c r="A541" s="299" t="s">
        <v>544</v>
      </c>
      <c r="B541" s="299"/>
      <c r="C541" s="299"/>
      <c r="D541" s="299"/>
      <c r="E541" s="298"/>
      <c r="F541" s="298"/>
      <c r="G541" s="298"/>
      <c r="H541" s="298"/>
    </row>
    <row r="542" spans="1:8" ht="15" customHeight="1">
      <c r="A542" s="154"/>
      <c r="B542" s="298" t="s">
        <v>543</v>
      </c>
      <c r="C542" s="298"/>
      <c r="D542" s="298"/>
      <c r="E542" s="152" t="s">
        <v>7</v>
      </c>
      <c r="F542" s="153" t="s">
        <v>6</v>
      </c>
      <c r="G542" s="154"/>
      <c r="H542" s="152" t="s">
        <v>5</v>
      </c>
    </row>
    <row r="543" spans="1:8">
      <c r="A543" s="171"/>
      <c r="B543" s="153">
        <v>269</v>
      </c>
      <c r="C543" s="171"/>
      <c r="D543" s="171" t="s">
        <v>542</v>
      </c>
      <c r="E543" s="152" t="s">
        <v>541</v>
      </c>
      <c r="F543" s="155">
        <f>VLOOKUP(E543,IN_05_17!$B$8:$E$634,4,FALSE)</f>
        <v>201.25944202540168</v>
      </c>
      <c r="G543" s="171"/>
      <c r="H543" s="152" t="s">
        <v>3</v>
      </c>
    </row>
    <row r="544" spans="1:8" ht="26.25" customHeight="1">
      <c r="A544" s="171"/>
      <c r="B544" s="153">
        <v>1232</v>
      </c>
      <c r="C544" s="171"/>
      <c r="D544" s="171" t="s">
        <v>540</v>
      </c>
      <c r="E544" s="152" t="s">
        <v>539</v>
      </c>
      <c r="F544" s="155">
        <f>VLOOKUP(E544,IN_05_17!$B$8:$E$634,4,FALSE)</f>
        <v>245.13002092093336</v>
      </c>
      <c r="G544" s="171"/>
      <c r="H544" s="152" t="s">
        <v>3</v>
      </c>
    </row>
    <row r="545" spans="1:8" ht="15" customHeight="1">
      <c r="A545" s="154"/>
      <c r="B545" s="298" t="s">
        <v>538</v>
      </c>
      <c r="C545" s="298"/>
      <c r="D545" s="298"/>
      <c r="E545" s="152" t="s">
        <v>7</v>
      </c>
      <c r="F545" s="153" t="s">
        <v>6</v>
      </c>
      <c r="G545" s="154"/>
      <c r="H545" s="152" t="s">
        <v>5</v>
      </c>
    </row>
    <row r="546" spans="1:8">
      <c r="A546" s="171"/>
      <c r="B546" s="153">
        <v>296</v>
      </c>
      <c r="C546" s="171"/>
      <c r="D546" s="171" t="s">
        <v>537</v>
      </c>
      <c r="E546" s="152" t="s">
        <v>536</v>
      </c>
      <c r="F546" s="155">
        <f>VLOOKUP(E546,IN_05_17!$B$8:$E$634,4,FALSE)</f>
        <v>495.40554932684756</v>
      </c>
      <c r="G546" s="171"/>
      <c r="H546" s="152" t="s">
        <v>1</v>
      </c>
    </row>
    <row r="547" spans="1:8" ht="30">
      <c r="A547" s="171"/>
      <c r="B547" s="153">
        <v>810</v>
      </c>
      <c r="C547" s="171"/>
      <c r="D547" s="171" t="s">
        <v>535</v>
      </c>
      <c r="E547" s="152" t="s">
        <v>1772</v>
      </c>
      <c r="F547" s="155">
        <f>VLOOKUP(E547,IN_05_17!$B$8:$E$634,4,FALSE)</f>
        <v>572.267182854971</v>
      </c>
      <c r="G547" s="171"/>
      <c r="H547" s="152" t="s">
        <v>1</v>
      </c>
    </row>
    <row r="548" spans="1:8" ht="26.25" customHeight="1">
      <c r="A548" s="154"/>
      <c r="B548" s="298" t="s">
        <v>534</v>
      </c>
      <c r="C548" s="298"/>
      <c r="D548" s="298"/>
      <c r="E548" s="152" t="s">
        <v>7</v>
      </c>
      <c r="F548" s="153" t="s">
        <v>6</v>
      </c>
      <c r="G548" s="154"/>
      <c r="H548" s="152" t="s">
        <v>5</v>
      </c>
    </row>
    <row r="549" spans="1:8" ht="26.25" customHeight="1">
      <c r="A549" s="171"/>
      <c r="B549" s="153">
        <v>283</v>
      </c>
      <c r="C549" s="171"/>
      <c r="D549" s="171" t="s">
        <v>533</v>
      </c>
      <c r="E549" s="152" t="s">
        <v>532</v>
      </c>
      <c r="F549" s="155">
        <f>VLOOKUP(E549,IN_05_17!$B$8:$E$634,4,FALSE)</f>
        <v>515.42759273034881</v>
      </c>
      <c r="G549" s="171"/>
      <c r="H549" s="152" t="s">
        <v>2</v>
      </c>
    </row>
    <row r="550" spans="1:8" ht="15" customHeight="1">
      <c r="A550" s="154"/>
      <c r="B550" s="298" t="s">
        <v>531</v>
      </c>
      <c r="C550" s="298"/>
      <c r="D550" s="298"/>
      <c r="E550" s="152" t="s">
        <v>7</v>
      </c>
      <c r="F550" s="153" t="s">
        <v>6</v>
      </c>
      <c r="G550" s="154"/>
      <c r="H550" s="152" t="s">
        <v>5</v>
      </c>
    </row>
    <row r="551" spans="1:8">
      <c r="A551" s="171"/>
      <c r="B551" s="153">
        <v>289</v>
      </c>
      <c r="C551" s="171"/>
      <c r="D551" s="171" t="s">
        <v>530</v>
      </c>
      <c r="E551" s="152" t="s">
        <v>529</v>
      </c>
      <c r="F551" s="155">
        <f>VLOOKUP(E551,IN_05_17!$B$8:$E$634,4,FALSE)</f>
        <v>0.85698590074821857</v>
      </c>
      <c r="G551" s="171"/>
      <c r="H551" s="152" t="s">
        <v>528</v>
      </c>
    </row>
    <row r="552" spans="1:8" ht="26.25" customHeight="1">
      <c r="A552" s="154"/>
      <c r="B552" s="298" t="s">
        <v>527</v>
      </c>
      <c r="C552" s="298"/>
      <c r="D552" s="298"/>
      <c r="E552" s="152" t="s">
        <v>7</v>
      </c>
      <c r="F552" s="153" t="s">
        <v>6</v>
      </c>
      <c r="G552" s="154"/>
      <c r="H552" s="152" t="s">
        <v>5</v>
      </c>
    </row>
    <row r="553" spans="1:8">
      <c r="A553" s="171"/>
      <c r="B553" s="153">
        <v>284</v>
      </c>
      <c r="C553" s="171"/>
      <c r="D553" s="171" t="s">
        <v>526</v>
      </c>
      <c r="E553" s="152" t="s">
        <v>525</v>
      </c>
      <c r="F553" s="155">
        <f>VLOOKUP(E553,IN_05_17!$B$8:$E$634,4,FALSE)</f>
        <v>17094.033844552472</v>
      </c>
      <c r="G553" s="171"/>
      <c r="H553" s="152" t="s">
        <v>489</v>
      </c>
    </row>
    <row r="554" spans="1:8">
      <c r="A554" s="171"/>
      <c r="B554" s="153">
        <v>285</v>
      </c>
      <c r="C554" s="171"/>
      <c r="D554" s="171" t="s">
        <v>524</v>
      </c>
      <c r="E554" s="152" t="s">
        <v>523</v>
      </c>
      <c r="F554" s="155">
        <f>VLOOKUP(E554,IN_05_17!$B$8:$E$634,4,FALSE)</f>
        <v>13568.807594387135</v>
      </c>
      <c r="G554" s="171"/>
      <c r="H554" s="152" t="s">
        <v>489</v>
      </c>
    </row>
    <row r="555" spans="1:8" ht="15" customHeight="1">
      <c r="A555" s="154"/>
      <c r="B555" s="298" t="s">
        <v>522</v>
      </c>
      <c r="C555" s="298"/>
      <c r="D555" s="298"/>
      <c r="E555" s="152" t="s">
        <v>7</v>
      </c>
      <c r="F555" s="153" t="s">
        <v>6</v>
      </c>
      <c r="G555" s="154"/>
      <c r="H555" s="152" t="s">
        <v>5</v>
      </c>
    </row>
    <row r="556" spans="1:8" ht="26.25" customHeight="1">
      <c r="A556" s="171"/>
      <c r="B556" s="153">
        <v>287</v>
      </c>
      <c r="C556" s="171"/>
      <c r="D556" s="171" t="s">
        <v>521</v>
      </c>
      <c r="E556" s="152" t="s">
        <v>520</v>
      </c>
      <c r="F556" s="155">
        <f>VLOOKUP(E556,IN_05_17!$B$8:$E$634,4,FALSE)</f>
        <v>15766.462876491109</v>
      </c>
      <c r="G556" s="171"/>
      <c r="H556" s="152" t="s">
        <v>489</v>
      </c>
    </row>
    <row r="557" spans="1:8" ht="15" customHeight="1">
      <c r="A557" s="154"/>
      <c r="B557" s="298" t="s">
        <v>519</v>
      </c>
      <c r="C557" s="298"/>
      <c r="D557" s="298"/>
      <c r="E557" s="152" t="s">
        <v>7</v>
      </c>
      <c r="F557" s="153" t="s">
        <v>6</v>
      </c>
      <c r="G557" s="154"/>
      <c r="H557" s="152" t="s">
        <v>5</v>
      </c>
    </row>
    <row r="558" spans="1:8" ht="26.25" customHeight="1">
      <c r="A558" s="171"/>
      <c r="B558" s="153">
        <v>294</v>
      </c>
      <c r="C558" s="171"/>
      <c r="D558" s="171" t="s">
        <v>518</v>
      </c>
      <c r="E558" s="152" t="s">
        <v>517</v>
      </c>
      <c r="F558" s="155">
        <f>VLOOKUP(E558,IN_05_17!$B$8:$E$634,4,FALSE)</f>
        <v>5921.0819404515123</v>
      </c>
      <c r="G558" s="171"/>
      <c r="H558" s="152" t="s">
        <v>3</v>
      </c>
    </row>
    <row r="559" spans="1:8" ht="15" customHeight="1">
      <c r="A559" s="154"/>
      <c r="B559" s="298" t="s">
        <v>516</v>
      </c>
      <c r="C559" s="298"/>
      <c r="D559" s="298"/>
      <c r="E559" s="152" t="s">
        <v>7</v>
      </c>
      <c r="F559" s="153" t="s">
        <v>6</v>
      </c>
      <c r="G559" s="154"/>
      <c r="H559" s="152" t="s">
        <v>5</v>
      </c>
    </row>
    <row r="560" spans="1:8" ht="26.25" customHeight="1">
      <c r="A560" s="171"/>
      <c r="B560" s="153">
        <v>293</v>
      </c>
      <c r="C560" s="171"/>
      <c r="D560" s="171" t="s">
        <v>515</v>
      </c>
      <c r="E560" s="152" t="s">
        <v>514</v>
      </c>
      <c r="F560" s="155">
        <f>VLOOKUP(E560,IN_05_17!$B$8:$E$634,4,FALSE)</f>
        <v>54217.850431442588</v>
      </c>
      <c r="G560" s="171"/>
      <c r="H560" s="152" t="s">
        <v>2</v>
      </c>
    </row>
    <row r="561" spans="1:8" ht="15" customHeight="1">
      <c r="A561" s="154"/>
      <c r="B561" s="298" t="s">
        <v>513</v>
      </c>
      <c r="C561" s="298"/>
      <c r="D561" s="298"/>
      <c r="E561" s="152" t="s">
        <v>7</v>
      </c>
      <c r="F561" s="153" t="s">
        <v>6</v>
      </c>
      <c r="G561" s="154"/>
      <c r="H561" s="152" t="s">
        <v>5</v>
      </c>
    </row>
    <row r="562" spans="1:8">
      <c r="A562" s="171"/>
      <c r="B562" s="153">
        <v>280</v>
      </c>
      <c r="C562" s="171"/>
      <c r="D562" s="171" t="s">
        <v>512</v>
      </c>
      <c r="E562" s="152" t="s">
        <v>511</v>
      </c>
      <c r="F562" s="155">
        <f>VLOOKUP(E562,IN_05_17!$B$8:$E$634,4,FALSE)</f>
        <v>3453.6292184745771</v>
      </c>
      <c r="G562" s="171"/>
      <c r="H562" s="152" t="s">
        <v>2</v>
      </c>
    </row>
    <row r="563" spans="1:8" ht="26.25" customHeight="1">
      <c r="A563" s="154"/>
      <c r="B563" s="298" t="s">
        <v>510</v>
      </c>
      <c r="C563" s="298"/>
      <c r="D563" s="298"/>
      <c r="E563" s="152" t="s">
        <v>7</v>
      </c>
      <c r="F563" s="153" t="s">
        <v>6</v>
      </c>
      <c r="G563" s="154"/>
      <c r="H563" s="152" t="s">
        <v>5</v>
      </c>
    </row>
    <row r="564" spans="1:8">
      <c r="A564" s="171"/>
      <c r="B564" s="153">
        <v>286</v>
      </c>
      <c r="C564" s="171"/>
      <c r="D564" s="171" t="s">
        <v>509</v>
      </c>
      <c r="E564" s="152" t="s">
        <v>508</v>
      </c>
      <c r="F564" s="155">
        <f>VLOOKUP(E564,IN_05_17!$B$8:$E$634,4,FALSE)</f>
        <v>11135.744510323952</v>
      </c>
      <c r="G564" s="171"/>
      <c r="H564" s="152" t="s">
        <v>489</v>
      </c>
    </row>
    <row r="565" spans="1:8" ht="26.25" customHeight="1">
      <c r="A565" s="154"/>
      <c r="B565" s="298" t="s">
        <v>507</v>
      </c>
      <c r="C565" s="298"/>
      <c r="D565" s="298"/>
      <c r="E565" s="152" t="s">
        <v>7</v>
      </c>
      <c r="F565" s="153" t="s">
        <v>6</v>
      </c>
      <c r="G565" s="154"/>
      <c r="H565" s="152" t="s">
        <v>5</v>
      </c>
    </row>
    <row r="566" spans="1:8" ht="30">
      <c r="A566" s="171"/>
      <c r="B566" s="153">
        <v>275</v>
      </c>
      <c r="C566" s="171"/>
      <c r="D566" s="171" t="s">
        <v>506</v>
      </c>
      <c r="E566" s="152" t="s">
        <v>505</v>
      </c>
      <c r="F566" s="155">
        <f>VLOOKUP(E566,IN_05_17!$B$8:$E$634,4,FALSE)</f>
        <v>2157.4929148054593</v>
      </c>
      <c r="G566" s="171"/>
      <c r="H566" s="152" t="s">
        <v>2</v>
      </c>
    </row>
    <row r="567" spans="1:8" ht="26.25" customHeight="1">
      <c r="A567" s="171"/>
      <c r="B567" s="153">
        <v>276</v>
      </c>
      <c r="C567" s="171"/>
      <c r="D567" s="171" t="s">
        <v>504</v>
      </c>
      <c r="E567" s="152" t="s">
        <v>503</v>
      </c>
      <c r="F567" s="155">
        <f>VLOOKUP(E567,IN_05_17!$B$8:$E$634,4,FALSE)</f>
        <v>2854.5092379144512</v>
      </c>
      <c r="G567" s="171"/>
      <c r="H567" s="152" t="s">
        <v>2</v>
      </c>
    </row>
    <row r="568" spans="1:8" ht="30">
      <c r="A568" s="171"/>
      <c r="B568" s="153">
        <v>277</v>
      </c>
      <c r="C568" s="171"/>
      <c r="D568" s="171" t="s">
        <v>502</v>
      </c>
      <c r="E568" s="152" t="s">
        <v>501</v>
      </c>
      <c r="F568" s="155">
        <f>VLOOKUP(E568,IN_05_17!$B$8:$E$634,4,FALSE)</f>
        <v>3447.8158921305539</v>
      </c>
      <c r="G568" s="171"/>
      <c r="H568" s="152" t="s">
        <v>2</v>
      </c>
    </row>
    <row r="569" spans="1:8" ht="26.25" customHeight="1">
      <c r="A569" s="171"/>
      <c r="B569" s="153">
        <v>278</v>
      </c>
      <c r="C569" s="171"/>
      <c r="D569" s="171" t="s">
        <v>500</v>
      </c>
      <c r="E569" s="152" t="s">
        <v>499</v>
      </c>
      <c r="F569" s="155">
        <f>VLOOKUP(E569,IN_05_17!$B$8:$E$634,4,FALSE)</f>
        <v>1427.3998011683607</v>
      </c>
      <c r="G569" s="171"/>
      <c r="H569" s="152" t="s">
        <v>2</v>
      </c>
    </row>
    <row r="570" spans="1:8" ht="15" customHeight="1">
      <c r="A570" s="154"/>
      <c r="B570" s="298" t="s">
        <v>498</v>
      </c>
      <c r="C570" s="298"/>
      <c r="D570" s="298"/>
      <c r="E570" s="152" t="s">
        <v>7</v>
      </c>
      <c r="F570" s="153" t="s">
        <v>6</v>
      </c>
      <c r="G570" s="154"/>
      <c r="H570" s="152" t="s">
        <v>5</v>
      </c>
    </row>
    <row r="571" spans="1:8" ht="26.25" customHeight="1">
      <c r="A571" s="171"/>
      <c r="B571" s="153">
        <v>288</v>
      </c>
      <c r="C571" s="171"/>
      <c r="D571" s="171" t="s">
        <v>497</v>
      </c>
      <c r="E571" s="152" t="s">
        <v>496</v>
      </c>
      <c r="F571" s="155">
        <f>VLOOKUP(E571,IN_05_17!$B$8:$E$634,4,FALSE)</f>
        <v>17464.684682904652</v>
      </c>
      <c r="G571" s="171"/>
      <c r="H571" s="152" t="s">
        <v>4</v>
      </c>
    </row>
    <row r="572" spans="1:8" ht="15" customHeight="1">
      <c r="A572" s="154"/>
      <c r="B572" s="298" t="s">
        <v>495</v>
      </c>
      <c r="C572" s="298"/>
      <c r="D572" s="298"/>
      <c r="E572" s="152" t="s">
        <v>7</v>
      </c>
      <c r="F572" s="153" t="s">
        <v>6</v>
      </c>
      <c r="G572" s="154"/>
      <c r="H572" s="152" t="s">
        <v>5</v>
      </c>
    </row>
    <row r="573" spans="1:8" ht="26.25" customHeight="1">
      <c r="A573" s="171"/>
      <c r="B573" s="153">
        <v>279</v>
      </c>
      <c r="C573" s="171"/>
      <c r="D573" s="171" t="s">
        <v>494</v>
      </c>
      <c r="E573" s="152" t="s">
        <v>493</v>
      </c>
      <c r="F573" s="155">
        <f>VLOOKUP(E573,IN_05_17!$B$8:$E$634,4,FALSE)</f>
        <v>27.714418417210684</v>
      </c>
      <c r="G573" s="171"/>
      <c r="H573" s="152" t="s">
        <v>3</v>
      </c>
    </row>
    <row r="574" spans="1:8" ht="15" customHeight="1">
      <c r="A574" s="154"/>
      <c r="B574" s="298" t="s">
        <v>492</v>
      </c>
      <c r="C574" s="298"/>
      <c r="D574" s="298"/>
      <c r="E574" s="152" t="s">
        <v>7</v>
      </c>
      <c r="F574" s="153" t="s">
        <v>6</v>
      </c>
      <c r="G574" s="154"/>
      <c r="H574" s="152" t="s">
        <v>5</v>
      </c>
    </row>
    <row r="575" spans="1:8">
      <c r="A575" s="171"/>
      <c r="B575" s="153">
        <v>291</v>
      </c>
      <c r="C575" s="171"/>
      <c r="D575" s="171" t="s">
        <v>491</v>
      </c>
      <c r="E575" s="152" t="s">
        <v>490</v>
      </c>
      <c r="F575" s="155">
        <f>VLOOKUP(E575,IN_05_17!$B$8:$E$634,4,FALSE)</f>
        <v>21994.775651774591</v>
      </c>
      <c r="G575" s="171"/>
      <c r="H575" s="152" t="s">
        <v>489</v>
      </c>
    </row>
    <row r="576" spans="1:8" ht="15" customHeight="1">
      <c r="A576" s="154"/>
      <c r="B576" s="298" t="s">
        <v>488</v>
      </c>
      <c r="C576" s="298"/>
      <c r="D576" s="298"/>
      <c r="E576" s="152" t="s">
        <v>7</v>
      </c>
      <c r="F576" s="153" t="s">
        <v>6</v>
      </c>
      <c r="G576" s="154"/>
      <c r="H576" s="152" t="s">
        <v>5</v>
      </c>
    </row>
    <row r="577" spans="1:8">
      <c r="A577" s="171"/>
      <c r="B577" s="153">
        <v>290</v>
      </c>
      <c r="C577" s="171"/>
      <c r="D577" s="171" t="s">
        <v>487</v>
      </c>
      <c r="E577" s="152" t="s">
        <v>486</v>
      </c>
      <c r="F577" s="155">
        <f>VLOOKUP(E577,IN_05_17!$B$8:$E$634,4,FALSE)</f>
        <v>175.22657588616244</v>
      </c>
      <c r="G577" s="171"/>
      <c r="H577" s="152" t="s">
        <v>3</v>
      </c>
    </row>
    <row r="578" spans="1:8" ht="26.25" customHeight="1">
      <c r="A578" s="171"/>
      <c r="B578" s="153">
        <v>298</v>
      </c>
      <c r="C578" s="171"/>
      <c r="D578" s="171" t="s">
        <v>485</v>
      </c>
      <c r="E578" s="152" t="s">
        <v>484</v>
      </c>
      <c r="F578" s="155">
        <f>VLOOKUP(E578,IN_05_17!$B$8:$E$634,4,FALSE)</f>
        <v>43.262424573462937</v>
      </c>
      <c r="G578" s="171"/>
      <c r="H578" s="152" t="s">
        <v>153</v>
      </c>
    </row>
    <row r="579" spans="1:8" ht="15" customHeight="1">
      <c r="A579" s="154"/>
      <c r="B579" s="298" t="s">
        <v>483</v>
      </c>
      <c r="C579" s="298"/>
      <c r="D579" s="298"/>
      <c r="E579" s="152" t="s">
        <v>7</v>
      </c>
      <c r="F579" s="153" t="s">
        <v>6</v>
      </c>
      <c r="G579" s="154"/>
      <c r="H579" s="152" t="s">
        <v>5</v>
      </c>
    </row>
    <row r="580" spans="1:8" ht="26.25" customHeight="1">
      <c r="A580" s="171"/>
      <c r="B580" s="153">
        <v>292</v>
      </c>
      <c r="C580" s="171"/>
      <c r="D580" s="171" t="s">
        <v>482</v>
      </c>
      <c r="E580" s="152" t="s">
        <v>481</v>
      </c>
      <c r="F580" s="155">
        <f>VLOOKUP(E580,IN_05_17!$B$8:$E$634,4,FALSE)</f>
        <v>156267.5920919503</v>
      </c>
      <c r="G580" s="171"/>
      <c r="H580" s="152" t="s">
        <v>2</v>
      </c>
    </row>
    <row r="581" spans="1:8" ht="15" customHeight="1">
      <c r="A581" s="154"/>
      <c r="B581" s="298" t="s">
        <v>480</v>
      </c>
      <c r="C581" s="298"/>
      <c r="D581" s="298"/>
      <c r="E581" s="152" t="s">
        <v>7</v>
      </c>
      <c r="F581" s="153" t="s">
        <v>6</v>
      </c>
      <c r="G581" s="154"/>
      <c r="H581" s="152" t="s">
        <v>5</v>
      </c>
    </row>
    <row r="582" spans="1:8" ht="26.25" customHeight="1">
      <c r="A582" s="171"/>
      <c r="B582" s="153">
        <v>281</v>
      </c>
      <c r="C582" s="171"/>
      <c r="D582" s="171" t="s">
        <v>479</v>
      </c>
      <c r="E582" s="152" t="s">
        <v>478</v>
      </c>
      <c r="F582" s="155">
        <f>VLOOKUP(E582,IN_05_17!$B$8:$E$634,4,FALSE)</f>
        <v>775.46912661107979</v>
      </c>
      <c r="G582" s="171"/>
      <c r="H582" s="152" t="s">
        <v>2</v>
      </c>
    </row>
    <row r="583" spans="1:8" ht="18" customHeight="1">
      <c r="A583" s="299" t="s">
        <v>477</v>
      </c>
      <c r="B583" s="299"/>
      <c r="C583" s="299"/>
      <c r="D583" s="299"/>
      <c r="E583" s="298"/>
      <c r="F583" s="298"/>
      <c r="G583" s="298"/>
      <c r="H583" s="298"/>
    </row>
    <row r="584" spans="1:8" ht="26.25" customHeight="1">
      <c r="A584" s="154"/>
      <c r="B584" s="298" t="s">
        <v>476</v>
      </c>
      <c r="C584" s="298"/>
      <c r="D584" s="298"/>
      <c r="E584" s="152" t="s">
        <v>7</v>
      </c>
      <c r="F584" s="153" t="s">
        <v>6</v>
      </c>
      <c r="G584" s="154"/>
      <c r="H584" s="152" t="s">
        <v>5</v>
      </c>
    </row>
    <row r="585" spans="1:8">
      <c r="A585" s="171"/>
      <c r="B585" s="153">
        <v>301</v>
      </c>
      <c r="C585" s="171"/>
      <c r="D585" s="171" t="s">
        <v>475</v>
      </c>
      <c r="E585" s="152" t="s">
        <v>474</v>
      </c>
      <c r="F585" s="155">
        <f>VLOOKUP(E585,IN_05_17!$B$8:$E$634,4,FALSE)</f>
        <v>1034.3558617803333</v>
      </c>
      <c r="G585" s="171"/>
      <c r="H585" s="152" t="s">
        <v>2</v>
      </c>
    </row>
    <row r="586" spans="1:8" ht="15" customHeight="1">
      <c r="A586" s="154"/>
      <c r="B586" s="298" t="s">
        <v>473</v>
      </c>
      <c r="C586" s="298"/>
      <c r="D586" s="298"/>
      <c r="E586" s="152" t="s">
        <v>7</v>
      </c>
      <c r="F586" s="153" t="s">
        <v>6</v>
      </c>
      <c r="G586" s="154"/>
      <c r="H586" s="152" t="s">
        <v>5</v>
      </c>
    </row>
    <row r="587" spans="1:8" ht="26.25" customHeight="1">
      <c r="A587" s="171"/>
      <c r="B587" s="153">
        <v>541</v>
      </c>
      <c r="C587" s="171"/>
      <c r="D587" s="171" t="s">
        <v>472</v>
      </c>
      <c r="E587" s="152" t="s">
        <v>471</v>
      </c>
      <c r="F587" s="155">
        <f>VLOOKUP(E587,IN_05_17!$B$8:$E$634,4,FALSE)</f>
        <v>60.292885064741256</v>
      </c>
      <c r="G587" s="171"/>
      <c r="H587" s="152" t="s">
        <v>2</v>
      </c>
    </row>
    <row r="588" spans="1:8">
      <c r="A588" s="171"/>
      <c r="B588" s="153">
        <v>542</v>
      </c>
      <c r="C588" s="171"/>
      <c r="D588" s="171" t="s">
        <v>470</v>
      </c>
      <c r="E588" s="152" t="s">
        <v>469</v>
      </c>
      <c r="F588" s="155">
        <f>VLOOKUP(E588,IN_05_17!$B$8:$E$634,4,FALSE)</f>
        <v>66.842793273337662</v>
      </c>
      <c r="G588" s="171"/>
      <c r="H588" s="152" t="s">
        <v>2</v>
      </c>
    </row>
    <row r="589" spans="1:8" ht="26.25" customHeight="1">
      <c r="A589" s="171"/>
      <c r="B589" s="153">
        <v>543</v>
      </c>
      <c r="C589" s="171"/>
      <c r="D589" s="171" t="s">
        <v>468</v>
      </c>
      <c r="E589" s="152" t="s">
        <v>467</v>
      </c>
      <c r="F589" s="155">
        <f>VLOOKUP(E589,IN_05_17!$B$8:$E$634,4,FALSE)</f>
        <v>96.503320225625728</v>
      </c>
      <c r="G589" s="171"/>
      <c r="H589" s="152" t="s">
        <v>2</v>
      </c>
    </row>
    <row r="590" spans="1:8">
      <c r="A590" s="171"/>
      <c r="B590" s="153">
        <v>544</v>
      </c>
      <c r="C590" s="171"/>
      <c r="D590" s="171" t="s">
        <v>466</v>
      </c>
      <c r="E590" s="152" t="s">
        <v>465</v>
      </c>
      <c r="F590" s="155">
        <f>VLOOKUP(E590,IN_05_17!$B$8:$E$634,4,FALSE)</f>
        <v>114.13714564452474</v>
      </c>
      <c r="G590" s="171"/>
      <c r="H590" s="152" t="s">
        <v>2</v>
      </c>
    </row>
    <row r="591" spans="1:8" ht="26.25" customHeight="1">
      <c r="A591" s="171"/>
      <c r="B591" s="153">
        <v>545</v>
      </c>
      <c r="C591" s="171"/>
      <c r="D591" s="171" t="s">
        <v>464</v>
      </c>
      <c r="E591" s="152" t="s">
        <v>463</v>
      </c>
      <c r="F591" s="155">
        <f>VLOOKUP(E591,IN_05_17!$B$8:$E$634,4,FALSE)</f>
        <v>31.131834722767945</v>
      </c>
      <c r="G591" s="171"/>
      <c r="H591" s="152" t="s">
        <v>2</v>
      </c>
    </row>
    <row r="592" spans="1:8" ht="26.25" customHeight="1">
      <c r="A592" s="171"/>
      <c r="B592" s="153">
        <v>546</v>
      </c>
      <c r="C592" s="171"/>
      <c r="D592" s="171" t="s">
        <v>462</v>
      </c>
      <c r="E592" s="152" t="s">
        <v>461</v>
      </c>
      <c r="F592" s="155">
        <f>VLOOKUP(E592,IN_05_17!$B$8:$E$634,4,FALSE)</f>
        <v>30.81201551821589</v>
      </c>
      <c r="G592" s="171"/>
      <c r="H592" s="152" t="s">
        <v>2</v>
      </c>
    </row>
    <row r="593" spans="1:8">
      <c r="A593" s="171"/>
      <c r="B593" s="153">
        <v>547</v>
      </c>
      <c r="C593" s="171"/>
      <c r="D593" s="171" t="s">
        <v>460</v>
      </c>
      <c r="E593" s="152" t="s">
        <v>459</v>
      </c>
      <c r="F593" s="155">
        <f>VLOOKUP(E593,IN_05_17!$B$8:$E$634,4,FALSE)</f>
        <v>20.603440497820745</v>
      </c>
      <c r="G593" s="171"/>
      <c r="H593" s="152" t="s">
        <v>2</v>
      </c>
    </row>
    <row r="594" spans="1:8" ht="26.25" customHeight="1">
      <c r="A594" s="171"/>
      <c r="B594" s="153">
        <v>548</v>
      </c>
      <c r="C594" s="171"/>
      <c r="D594" s="171" t="s">
        <v>458</v>
      </c>
      <c r="E594" s="152" t="s">
        <v>457</v>
      </c>
      <c r="F594" s="155">
        <f>VLOOKUP(E594,IN_05_17!$B$8:$E$634,4,FALSE)</f>
        <v>23.288550931168913</v>
      </c>
      <c r="G594" s="171"/>
      <c r="H594" s="152" t="s">
        <v>2</v>
      </c>
    </row>
    <row r="595" spans="1:8">
      <c r="A595" s="171"/>
      <c r="B595" s="153">
        <v>549</v>
      </c>
      <c r="C595" s="171"/>
      <c r="D595" s="171" t="s">
        <v>456</v>
      </c>
      <c r="E595" s="152" t="s">
        <v>455</v>
      </c>
      <c r="F595" s="155">
        <f>VLOOKUP(E595,IN_05_17!$B$8:$E$634,4,FALSE)</f>
        <v>33.485712712551816</v>
      </c>
      <c r="G595" s="171"/>
      <c r="H595" s="152" t="s">
        <v>2</v>
      </c>
    </row>
    <row r="596" spans="1:8">
      <c r="A596" s="171"/>
      <c r="B596" s="153">
        <v>568</v>
      </c>
      <c r="C596" s="171"/>
      <c r="D596" s="171" t="s">
        <v>454</v>
      </c>
      <c r="E596" s="152" t="s">
        <v>453</v>
      </c>
      <c r="F596" s="155">
        <f>VLOOKUP(E596,IN_05_17!$B$8:$E$634,4,FALSE)</f>
        <v>10.818885622876412</v>
      </c>
      <c r="G596" s="171"/>
      <c r="H596" s="152" t="s">
        <v>4</v>
      </c>
    </row>
    <row r="597" spans="1:8">
      <c r="A597" s="171"/>
      <c r="B597" s="153">
        <v>569</v>
      </c>
      <c r="C597" s="171"/>
      <c r="D597" s="171" t="s">
        <v>452</v>
      </c>
      <c r="E597" s="152" t="s">
        <v>451</v>
      </c>
      <c r="F597" s="155">
        <f>VLOOKUP(E597,IN_05_17!$B$8:$E$634,4,FALSE)</f>
        <v>23.739655409766108</v>
      </c>
      <c r="G597" s="171"/>
      <c r="H597" s="152" t="s">
        <v>4</v>
      </c>
    </row>
    <row r="598" spans="1:8">
      <c r="A598" s="171"/>
      <c r="B598" s="153">
        <v>570</v>
      </c>
      <c r="C598" s="171"/>
      <c r="D598" s="171" t="s">
        <v>450</v>
      </c>
      <c r="E598" s="152" t="s">
        <v>449</v>
      </c>
      <c r="F598" s="155">
        <f>VLOOKUP(E598,IN_05_17!$B$8:$E$634,4,FALSE)</f>
        <v>26.778478552305831</v>
      </c>
      <c r="G598" s="171"/>
      <c r="H598" s="152" t="s">
        <v>4</v>
      </c>
    </row>
    <row r="599" spans="1:8">
      <c r="A599" s="171"/>
      <c r="B599" s="153">
        <v>304</v>
      </c>
      <c r="C599" s="171"/>
      <c r="D599" s="171" t="s">
        <v>448</v>
      </c>
      <c r="E599" s="152" t="s">
        <v>447</v>
      </c>
      <c r="F599" s="155">
        <f>VLOOKUP(E599,IN_05_17!$B$8:$E$634,4,FALSE)</f>
        <v>31.771360830083122</v>
      </c>
      <c r="G599" s="171"/>
      <c r="H599" s="152" t="s">
        <v>4</v>
      </c>
    </row>
    <row r="600" spans="1:8">
      <c r="A600" s="171"/>
      <c r="B600" s="153">
        <v>571</v>
      </c>
      <c r="C600" s="171"/>
      <c r="D600" s="171" t="s">
        <v>446</v>
      </c>
      <c r="E600" s="152" t="s">
        <v>445</v>
      </c>
      <c r="F600" s="155">
        <f>VLOOKUP(E600,IN_05_17!$B$8:$E$634,4,FALSE)</f>
        <v>97.266852705030075</v>
      </c>
      <c r="G600" s="171"/>
      <c r="H600" s="152" t="s">
        <v>4</v>
      </c>
    </row>
    <row r="601" spans="1:8">
      <c r="A601" s="171"/>
      <c r="B601" s="153">
        <v>572</v>
      </c>
      <c r="C601" s="171"/>
      <c r="D601" s="171" t="s">
        <v>444</v>
      </c>
      <c r="E601" s="152" t="s">
        <v>443</v>
      </c>
      <c r="F601" s="155">
        <f>VLOOKUP(E601,IN_05_17!$B$8:$E$634,4,FALSE)</f>
        <v>123.19043948830439</v>
      </c>
      <c r="G601" s="171"/>
      <c r="H601" s="152" t="s">
        <v>4</v>
      </c>
    </row>
    <row r="602" spans="1:8">
      <c r="A602" s="171"/>
      <c r="B602" s="153">
        <v>573</v>
      </c>
      <c r="C602" s="171"/>
      <c r="D602" s="171" t="s">
        <v>442</v>
      </c>
      <c r="E602" s="152" t="s">
        <v>441</v>
      </c>
      <c r="F602" s="155">
        <f>VLOOKUP(E602,IN_05_17!$B$8:$E$634,4,FALSE)</f>
        <v>150.81314752995499</v>
      </c>
      <c r="G602" s="171"/>
      <c r="H602" s="152" t="s">
        <v>4</v>
      </c>
    </row>
    <row r="603" spans="1:8">
      <c r="A603" s="171"/>
      <c r="B603" s="153">
        <v>305</v>
      </c>
      <c r="C603" s="171"/>
      <c r="D603" s="171" t="s">
        <v>440</v>
      </c>
      <c r="E603" s="152" t="s">
        <v>439</v>
      </c>
      <c r="F603" s="155">
        <f>VLOOKUP(E603,IN_05_17!$B$8:$E$634,4,FALSE)</f>
        <v>153.08554357329135</v>
      </c>
      <c r="G603" s="171"/>
      <c r="H603" s="152" t="s">
        <v>4</v>
      </c>
    </row>
    <row r="604" spans="1:8">
      <c r="A604" s="171"/>
      <c r="B604" s="153">
        <v>306</v>
      </c>
      <c r="C604" s="171"/>
      <c r="D604" s="171" t="s">
        <v>438</v>
      </c>
      <c r="E604" s="152" t="s">
        <v>437</v>
      </c>
      <c r="F604" s="155">
        <f>VLOOKUP(E604,IN_05_17!$B$8:$E$634,4,FALSE)</f>
        <v>227.75177620641324</v>
      </c>
      <c r="G604" s="171"/>
      <c r="H604" s="152" t="s">
        <v>4</v>
      </c>
    </row>
    <row r="605" spans="1:8">
      <c r="A605" s="171"/>
      <c r="B605" s="153">
        <v>574</v>
      </c>
      <c r="C605" s="171"/>
      <c r="D605" s="171" t="s">
        <v>436</v>
      </c>
      <c r="E605" s="152" t="s">
        <v>435</v>
      </c>
      <c r="F605" s="155">
        <f>VLOOKUP(E605,IN_05_17!$B$8:$E$634,4,FALSE)</f>
        <v>3.7437342478946602</v>
      </c>
      <c r="G605" s="171"/>
      <c r="H605" s="152" t="s">
        <v>2</v>
      </c>
    </row>
    <row r="606" spans="1:8">
      <c r="A606" s="171"/>
      <c r="B606" s="153">
        <v>575</v>
      </c>
      <c r="C606" s="171"/>
      <c r="D606" s="171" t="s">
        <v>434</v>
      </c>
      <c r="E606" s="152" t="s">
        <v>433</v>
      </c>
      <c r="F606" s="155">
        <f>VLOOKUP(E606,IN_05_17!$B$8:$E$634,4,FALSE)</f>
        <v>11.661804794414675</v>
      </c>
      <c r="G606" s="171"/>
      <c r="H606" s="152" t="s">
        <v>2</v>
      </c>
    </row>
    <row r="607" spans="1:8">
      <c r="A607" s="171"/>
      <c r="B607" s="153">
        <v>314</v>
      </c>
      <c r="C607" s="171"/>
      <c r="D607" s="171" t="s">
        <v>432</v>
      </c>
      <c r="E607" s="152" t="s">
        <v>431</v>
      </c>
      <c r="F607" s="155">
        <f>VLOOKUP(E607,IN_05_17!$B$8:$E$634,4,FALSE)</f>
        <v>61.344571560886536</v>
      </c>
      <c r="G607" s="171"/>
      <c r="H607" s="152" t="s">
        <v>4</v>
      </c>
    </row>
    <row r="608" spans="1:8">
      <c r="A608" s="171"/>
      <c r="B608" s="153">
        <v>838</v>
      </c>
      <c r="C608" s="171"/>
      <c r="D608" s="171" t="s">
        <v>430</v>
      </c>
      <c r="E608" s="152" t="s">
        <v>429</v>
      </c>
      <c r="F608" s="155">
        <f>VLOOKUP(E608,IN_05_17!$B$8:$E$634,4,FALSE)</f>
        <v>4233.02116214743</v>
      </c>
      <c r="G608" s="171"/>
      <c r="H608" s="152" t="s">
        <v>4</v>
      </c>
    </row>
    <row r="609" spans="1:8" ht="15" customHeight="1">
      <c r="A609" s="154"/>
      <c r="B609" s="298" t="s">
        <v>428</v>
      </c>
      <c r="C609" s="298"/>
      <c r="D609" s="298"/>
      <c r="E609" s="152" t="s">
        <v>7</v>
      </c>
      <c r="F609" s="153" t="s">
        <v>6</v>
      </c>
      <c r="G609" s="154"/>
      <c r="H609" s="152" t="s">
        <v>5</v>
      </c>
    </row>
    <row r="610" spans="1:8">
      <c r="A610" s="171"/>
      <c r="B610" s="153">
        <v>299</v>
      </c>
      <c r="C610" s="171"/>
      <c r="D610" s="171" t="s">
        <v>427</v>
      </c>
      <c r="E610" s="152" t="s">
        <v>426</v>
      </c>
      <c r="F610" s="155">
        <f>VLOOKUP(E610,IN_05_17!$B$8:$E$634,4,FALSE)</f>
        <v>154.50740968248658</v>
      </c>
      <c r="G610" s="171"/>
      <c r="H610" s="152" t="s">
        <v>2</v>
      </c>
    </row>
    <row r="611" spans="1:8">
      <c r="A611" s="171"/>
      <c r="B611" s="153">
        <v>300</v>
      </c>
      <c r="C611" s="171"/>
      <c r="D611" s="171" t="s">
        <v>425</v>
      </c>
      <c r="E611" s="152" t="s">
        <v>424</v>
      </c>
      <c r="F611" s="155">
        <f>VLOOKUP(E611,IN_05_17!$B$8:$E$634,4,FALSE)</f>
        <v>116.03138653965988</v>
      </c>
      <c r="G611" s="171"/>
      <c r="H611" s="152" t="s">
        <v>2</v>
      </c>
    </row>
    <row r="612" spans="1:8">
      <c r="A612" s="171"/>
      <c r="B612" s="153">
        <v>550</v>
      </c>
      <c r="C612" s="171"/>
      <c r="D612" s="171" t="s">
        <v>423</v>
      </c>
      <c r="E612" s="152" t="s">
        <v>422</v>
      </c>
      <c r="F612" s="155">
        <f>VLOOKUP(E612,IN_05_17!$B$8:$E$634,4,FALSE)</f>
        <v>48.870518601345772</v>
      </c>
      <c r="G612" s="171"/>
      <c r="H612" s="152" t="s">
        <v>2</v>
      </c>
    </row>
    <row r="613" spans="1:8">
      <c r="A613" s="171"/>
      <c r="B613" s="153">
        <v>552</v>
      </c>
      <c r="C613" s="171"/>
      <c r="D613" s="171" t="s">
        <v>421</v>
      </c>
      <c r="E613" s="152" t="s">
        <v>420</v>
      </c>
      <c r="F613" s="155">
        <f>VLOOKUP(E613,IN_05_17!$B$8:$E$634,4,FALSE)</f>
        <v>93.154818911656321</v>
      </c>
      <c r="G613" s="171"/>
      <c r="H613" s="152" t="s">
        <v>2</v>
      </c>
    </row>
    <row r="614" spans="1:8">
      <c r="A614" s="171"/>
      <c r="B614" s="153">
        <v>553</v>
      </c>
      <c r="C614" s="171"/>
      <c r="D614" s="171" t="s">
        <v>419</v>
      </c>
      <c r="E614" s="152" t="s">
        <v>418</v>
      </c>
      <c r="F614" s="155">
        <f>VLOOKUP(E614,IN_05_17!$B$8:$E$634,4,FALSE)</f>
        <v>383.83350510098569</v>
      </c>
      <c r="G614" s="171"/>
      <c r="H614" s="152" t="s">
        <v>2</v>
      </c>
    </row>
    <row r="615" spans="1:8">
      <c r="A615" s="171"/>
      <c r="B615" s="153">
        <v>554</v>
      </c>
      <c r="C615" s="171"/>
      <c r="D615" s="171" t="s">
        <v>417</v>
      </c>
      <c r="E615" s="152" t="s">
        <v>416</v>
      </c>
      <c r="F615" s="155">
        <f>VLOOKUP(E615,IN_05_17!$B$8:$E$634,4,FALSE)</f>
        <v>920.93771501746494</v>
      </c>
      <c r="G615" s="171"/>
      <c r="H615" s="152" t="s">
        <v>2</v>
      </c>
    </row>
    <row r="616" spans="1:8">
      <c r="A616" s="171"/>
      <c r="B616" s="153">
        <v>555</v>
      </c>
      <c r="C616" s="171"/>
      <c r="D616" s="171" t="s">
        <v>415</v>
      </c>
      <c r="E616" s="152" t="s">
        <v>414</v>
      </c>
      <c r="F616" s="155">
        <f>VLOOKUP(E616,IN_05_17!$B$8:$E$634,4,FALSE)</f>
        <v>1130.1036045870935</v>
      </c>
      <c r="G616" s="171"/>
      <c r="H616" s="152" t="s">
        <v>2</v>
      </c>
    </row>
    <row r="617" spans="1:8" ht="26.25" customHeight="1">
      <c r="A617" s="171"/>
      <c r="B617" s="153">
        <v>560</v>
      </c>
      <c r="C617" s="171"/>
      <c r="D617" s="171" t="s">
        <v>413</v>
      </c>
      <c r="E617" s="152" t="s">
        <v>412</v>
      </c>
      <c r="F617" s="155">
        <f>VLOOKUP(E617,IN_05_17!$B$8:$E$634,4,FALSE)</f>
        <v>142.85278507053988</v>
      </c>
      <c r="G617" s="171"/>
      <c r="H617" s="152" t="s">
        <v>2</v>
      </c>
    </row>
    <row r="618" spans="1:8">
      <c r="A618" s="171"/>
      <c r="B618" s="153">
        <v>562</v>
      </c>
      <c r="C618" s="171"/>
      <c r="D618" s="171" t="s">
        <v>411</v>
      </c>
      <c r="E618" s="152" t="s">
        <v>410</v>
      </c>
      <c r="F618" s="155">
        <f>VLOOKUP(E618,IN_05_17!$B$8:$E$634,4,FALSE)</f>
        <v>132.77856523478394</v>
      </c>
      <c r="G618" s="171"/>
      <c r="H618" s="152" t="s">
        <v>2</v>
      </c>
    </row>
    <row r="619" spans="1:8">
      <c r="A619" s="171"/>
      <c r="B619" s="153">
        <v>564</v>
      </c>
      <c r="C619" s="171"/>
      <c r="D619" s="171" t="s">
        <v>409</v>
      </c>
      <c r="E619" s="152" t="s">
        <v>408</v>
      </c>
      <c r="F619" s="155">
        <f>VLOOKUP(E619,IN_05_17!$B$8:$E$634,4,FALSE)</f>
        <v>114.57848787901003</v>
      </c>
      <c r="G619" s="171"/>
      <c r="H619" s="152" t="s">
        <v>2</v>
      </c>
    </row>
    <row r="620" spans="1:8">
      <c r="A620" s="171"/>
      <c r="B620" s="153">
        <v>565</v>
      </c>
      <c r="C620" s="171"/>
      <c r="D620" s="171" t="s">
        <v>407</v>
      </c>
      <c r="E620" s="152" t="s">
        <v>406</v>
      </c>
      <c r="F620" s="155">
        <f>VLOOKUP(E620,IN_05_17!$B$8:$E$634,4,FALSE)</f>
        <v>42.780342508524768</v>
      </c>
      <c r="G620" s="171"/>
      <c r="H620" s="152" t="s">
        <v>2</v>
      </c>
    </row>
    <row r="621" spans="1:8">
      <c r="A621" s="171"/>
      <c r="B621" s="153">
        <v>566</v>
      </c>
      <c r="C621" s="171"/>
      <c r="D621" s="171" t="s">
        <v>405</v>
      </c>
      <c r="E621" s="152" t="s">
        <v>404</v>
      </c>
      <c r="F621" s="155">
        <f>VLOOKUP(E621,IN_05_17!$B$8:$E$634,4,FALSE)</f>
        <v>21.824106548764618</v>
      </c>
      <c r="G621" s="171"/>
      <c r="H621" s="152" t="s">
        <v>2</v>
      </c>
    </row>
    <row r="622" spans="1:8">
      <c r="A622" s="171"/>
      <c r="B622" s="153">
        <v>567</v>
      </c>
      <c r="C622" s="171"/>
      <c r="D622" s="171" t="s">
        <v>403</v>
      </c>
      <c r="E622" s="152" t="s">
        <v>402</v>
      </c>
      <c r="F622" s="155">
        <f>VLOOKUP(E622,IN_05_17!$B$8:$E$634,4,FALSE)</f>
        <v>248.07565192118275</v>
      </c>
      <c r="G622" s="171"/>
      <c r="H622" s="152" t="s">
        <v>156</v>
      </c>
    </row>
    <row r="623" spans="1:8">
      <c r="A623" s="171"/>
      <c r="B623" s="153">
        <v>307</v>
      </c>
      <c r="C623" s="171"/>
      <c r="D623" s="171" t="s">
        <v>401</v>
      </c>
      <c r="E623" s="152" t="s">
        <v>400</v>
      </c>
      <c r="F623" s="155">
        <f>VLOOKUP(E623,IN_05_17!$B$8:$E$634,4,FALSE)</f>
        <v>6.7787922678423351</v>
      </c>
      <c r="G623" s="171"/>
      <c r="H623" s="152" t="s">
        <v>2</v>
      </c>
    </row>
    <row r="624" spans="1:8">
      <c r="A624" s="171"/>
      <c r="B624" s="153">
        <v>308</v>
      </c>
      <c r="C624" s="171"/>
      <c r="D624" s="171" t="s">
        <v>399</v>
      </c>
      <c r="E624" s="152" t="s">
        <v>398</v>
      </c>
      <c r="F624" s="155">
        <f>VLOOKUP(E624,IN_05_17!$B$8:$E$634,4,FALSE)</f>
        <v>21.272976363007359</v>
      </c>
      <c r="G624" s="171"/>
      <c r="H624" s="152" t="s">
        <v>2</v>
      </c>
    </row>
    <row r="625" spans="1:8">
      <c r="A625" s="171"/>
      <c r="B625" s="153">
        <v>309</v>
      </c>
      <c r="C625" s="171"/>
      <c r="D625" s="171" t="s">
        <v>397</v>
      </c>
      <c r="E625" s="152" t="s">
        <v>396</v>
      </c>
      <c r="F625" s="155">
        <f>VLOOKUP(E625,IN_05_17!$B$8:$E$634,4,FALSE)</f>
        <v>574.45331262438697</v>
      </c>
      <c r="G625" s="171"/>
      <c r="H625" s="152" t="s">
        <v>2</v>
      </c>
    </row>
    <row r="626" spans="1:8">
      <c r="A626" s="171"/>
      <c r="B626" s="153">
        <v>576</v>
      </c>
      <c r="C626" s="171"/>
      <c r="D626" s="171" t="s">
        <v>395</v>
      </c>
      <c r="E626" s="152" t="s">
        <v>394</v>
      </c>
      <c r="F626" s="155">
        <f>VLOOKUP(E626,IN_05_17!$B$8:$E$634,4,FALSE)</f>
        <v>10.692167014397119</v>
      </c>
      <c r="G626" s="171"/>
      <c r="H626" s="152" t="s">
        <v>2</v>
      </c>
    </row>
    <row r="627" spans="1:8">
      <c r="A627" s="171"/>
      <c r="B627" s="153">
        <v>578</v>
      </c>
      <c r="C627" s="171"/>
      <c r="D627" s="171" t="s">
        <v>393</v>
      </c>
      <c r="E627" s="152" t="s">
        <v>392</v>
      </c>
      <c r="F627" s="155">
        <f>VLOOKUP(E627,IN_05_17!$B$8:$E$634,4,FALSE)</f>
        <v>88.666463090714728</v>
      </c>
      <c r="G627" s="171"/>
      <c r="H627" s="152" t="s">
        <v>2</v>
      </c>
    </row>
    <row r="628" spans="1:8">
      <c r="A628" s="171"/>
      <c r="B628" s="153">
        <v>579</v>
      </c>
      <c r="C628" s="171"/>
      <c r="D628" s="171" t="s">
        <v>391</v>
      </c>
      <c r="E628" s="152" t="s">
        <v>390</v>
      </c>
      <c r="F628" s="155">
        <f>VLOOKUP(E628,IN_05_17!$B$8:$E$634,4,FALSE)</f>
        <v>254.7874853073865</v>
      </c>
      <c r="G628" s="171"/>
      <c r="H628" s="152" t="s">
        <v>2</v>
      </c>
    </row>
    <row r="629" spans="1:8">
      <c r="A629" s="171"/>
      <c r="B629" s="153">
        <v>581</v>
      </c>
      <c r="C629" s="171"/>
      <c r="D629" s="171" t="s">
        <v>389</v>
      </c>
      <c r="E629" s="152" t="s">
        <v>388</v>
      </c>
      <c r="F629" s="155">
        <f>VLOOKUP(E629,IN_05_17!$B$8:$E$634,4,FALSE)</f>
        <v>3.1784064746312719</v>
      </c>
      <c r="G629" s="171"/>
      <c r="H629" s="152" t="s">
        <v>2</v>
      </c>
    </row>
    <row r="630" spans="1:8">
      <c r="A630" s="171"/>
      <c r="B630" s="153">
        <v>582</v>
      </c>
      <c r="C630" s="171"/>
      <c r="D630" s="171" t="s">
        <v>387</v>
      </c>
      <c r="E630" s="152" t="s">
        <v>386</v>
      </c>
      <c r="F630" s="155">
        <f>VLOOKUP(E630,IN_05_17!$B$8:$E$634,4,FALSE)</f>
        <v>3.7502795165692926</v>
      </c>
      <c r="G630" s="171"/>
      <c r="H630" s="152" t="s">
        <v>2</v>
      </c>
    </row>
    <row r="631" spans="1:8">
      <c r="A631" s="171"/>
      <c r="B631" s="153">
        <v>311</v>
      </c>
      <c r="C631" s="171"/>
      <c r="D631" s="171" t="s">
        <v>385</v>
      </c>
      <c r="E631" s="152" t="s">
        <v>384</v>
      </c>
      <c r="F631" s="155">
        <f>VLOOKUP(E631,IN_05_17!$B$8:$E$634,4,FALSE)</f>
        <v>14.454425532748854</v>
      </c>
      <c r="G631" s="171"/>
      <c r="H631" s="152" t="s">
        <v>2</v>
      </c>
    </row>
    <row r="632" spans="1:8">
      <c r="A632" s="171"/>
      <c r="B632" s="153">
        <v>583</v>
      </c>
      <c r="C632" s="171"/>
      <c r="D632" s="171" t="s">
        <v>383</v>
      </c>
      <c r="E632" s="152" t="s">
        <v>382</v>
      </c>
      <c r="F632" s="155">
        <f>VLOOKUP(E632,IN_05_17!$B$8:$E$634,4,FALSE)</f>
        <v>9.7155614352195112</v>
      </c>
      <c r="G632" s="171"/>
      <c r="H632" s="152" t="s">
        <v>2</v>
      </c>
    </row>
    <row r="633" spans="1:8">
      <c r="A633" s="171"/>
      <c r="B633" s="153">
        <v>584</v>
      </c>
      <c r="C633" s="171"/>
      <c r="D633" s="171" t="s">
        <v>381</v>
      </c>
      <c r="E633" s="152" t="s">
        <v>380</v>
      </c>
      <c r="F633" s="155">
        <f>VLOOKUP(E633,IN_05_17!$B$8:$E$634,4,FALSE)</f>
        <v>29.262735411851647</v>
      </c>
      <c r="G633" s="171"/>
      <c r="H633" s="152" t="s">
        <v>2</v>
      </c>
    </row>
    <row r="634" spans="1:8">
      <c r="A634" s="171"/>
      <c r="B634" s="153">
        <v>585</v>
      </c>
      <c r="C634" s="171"/>
      <c r="D634" s="171" t="s">
        <v>379</v>
      </c>
      <c r="E634" s="152" t="s">
        <v>378</v>
      </c>
      <c r="F634" s="155">
        <f>VLOOKUP(E634,IN_05_17!$B$8:$E$634,4,FALSE)</f>
        <v>71.350964372830191</v>
      </c>
      <c r="G634" s="171"/>
      <c r="H634" s="152" t="s">
        <v>2</v>
      </c>
    </row>
    <row r="635" spans="1:8">
      <c r="A635" s="171"/>
      <c r="B635" s="153">
        <v>586</v>
      </c>
      <c r="C635" s="171"/>
      <c r="D635" s="171" t="s">
        <v>377</v>
      </c>
      <c r="E635" s="152" t="s">
        <v>376</v>
      </c>
      <c r="F635" s="155">
        <f>VLOOKUP(E635,IN_05_17!$B$8:$E$634,4,FALSE)</f>
        <v>26.756634594532457</v>
      </c>
      <c r="G635" s="171"/>
      <c r="H635" s="152" t="s">
        <v>2</v>
      </c>
    </row>
    <row r="636" spans="1:8">
      <c r="A636" s="171"/>
      <c r="B636" s="153">
        <v>594</v>
      </c>
      <c r="C636" s="171"/>
      <c r="D636" s="171" t="s">
        <v>375</v>
      </c>
      <c r="E636" s="152" t="s">
        <v>374</v>
      </c>
      <c r="F636" s="155">
        <f>VLOOKUP(E636,IN_05_17!$B$8:$E$634,4,FALSE)</f>
        <v>96.40631595041053</v>
      </c>
      <c r="G636" s="171"/>
      <c r="H636" s="152" t="s">
        <v>2</v>
      </c>
    </row>
    <row r="637" spans="1:8">
      <c r="A637" s="171"/>
      <c r="B637" s="153">
        <v>597</v>
      </c>
      <c r="C637" s="171"/>
      <c r="D637" s="171" t="s">
        <v>373</v>
      </c>
      <c r="E637" s="152" t="s">
        <v>372</v>
      </c>
      <c r="F637" s="155">
        <f>VLOOKUP(E637,IN_05_17!$B$8:$E$634,4,FALSE)</f>
        <v>92.873340457670409</v>
      </c>
      <c r="G637" s="171"/>
      <c r="H637" s="152" t="s">
        <v>2</v>
      </c>
    </row>
    <row r="638" spans="1:8">
      <c r="A638" s="171"/>
      <c r="B638" s="153">
        <v>598</v>
      </c>
      <c r="C638" s="171"/>
      <c r="D638" s="171" t="s">
        <v>371</v>
      </c>
      <c r="E638" s="152" t="s">
        <v>370</v>
      </c>
      <c r="F638" s="155">
        <f>VLOOKUP(E638,IN_05_17!$B$8:$E$634,4,FALSE)</f>
        <v>141.91895887763681</v>
      </c>
      <c r="G638" s="171"/>
      <c r="H638" s="152" t="s">
        <v>2</v>
      </c>
    </row>
    <row r="639" spans="1:8">
      <c r="A639" s="171"/>
      <c r="B639" s="153">
        <v>601</v>
      </c>
      <c r="C639" s="171"/>
      <c r="D639" s="171" t="s">
        <v>369</v>
      </c>
      <c r="E639" s="152" t="s">
        <v>368</v>
      </c>
      <c r="F639" s="155">
        <f>VLOOKUP(E639,IN_05_17!$B$8:$E$634,4,FALSE)</f>
        <v>17.063356362000004</v>
      </c>
      <c r="G639" s="171"/>
      <c r="H639" s="152" t="s">
        <v>2</v>
      </c>
    </row>
    <row r="640" spans="1:8">
      <c r="A640" s="171"/>
      <c r="B640" s="153">
        <v>322</v>
      </c>
      <c r="C640" s="171"/>
      <c r="D640" s="171" t="s">
        <v>367</v>
      </c>
      <c r="E640" s="152" t="s">
        <v>366</v>
      </c>
      <c r="F640" s="155">
        <f>VLOOKUP(E640,IN_05_17!$B$8:$E$634,4,FALSE)</f>
        <v>65.111275148089618</v>
      </c>
      <c r="G640" s="171"/>
      <c r="H640" s="152" t="s">
        <v>2</v>
      </c>
    </row>
    <row r="641" spans="1:8">
      <c r="A641" s="171"/>
      <c r="B641" s="153">
        <v>790</v>
      </c>
      <c r="C641" s="171"/>
      <c r="D641" s="171" t="s">
        <v>365</v>
      </c>
      <c r="E641" s="152" t="s">
        <v>364</v>
      </c>
      <c r="F641" s="155">
        <f>VLOOKUP(E641,IN_05_17!$B$8:$E$634,4,FALSE)</f>
        <v>84.521854820516879</v>
      </c>
      <c r="G641" s="171"/>
      <c r="H641" s="152" t="s">
        <v>2</v>
      </c>
    </row>
    <row r="642" spans="1:8" ht="15" customHeight="1">
      <c r="A642" s="154"/>
      <c r="B642" s="298" t="s">
        <v>363</v>
      </c>
      <c r="C642" s="298"/>
      <c r="D642" s="298"/>
      <c r="E642" s="152" t="s">
        <v>7</v>
      </c>
      <c r="F642" s="153" t="s">
        <v>6</v>
      </c>
      <c r="G642" s="154"/>
      <c r="H642" s="152" t="s">
        <v>5</v>
      </c>
    </row>
    <row r="643" spans="1:8">
      <c r="A643" s="171"/>
      <c r="B643" s="153">
        <v>313</v>
      </c>
      <c r="C643" s="171"/>
      <c r="D643" s="171" t="s">
        <v>362</v>
      </c>
      <c r="E643" s="152" t="s">
        <v>361</v>
      </c>
      <c r="F643" s="155">
        <f>VLOOKUP(E643,IN_05_17!$B$8:$E$634,4,FALSE)</f>
        <v>416.55128504938028</v>
      </c>
      <c r="G643" s="171"/>
      <c r="H643" s="152" t="s">
        <v>2</v>
      </c>
    </row>
    <row r="644" spans="1:8" ht="15" customHeight="1">
      <c r="A644" s="154"/>
      <c r="B644" s="298" t="s">
        <v>360</v>
      </c>
      <c r="C644" s="298"/>
      <c r="D644" s="298"/>
      <c r="E644" s="152" t="s">
        <v>7</v>
      </c>
      <c r="F644" s="153" t="s">
        <v>6</v>
      </c>
      <c r="G644" s="154"/>
      <c r="H644" s="152" t="s">
        <v>5</v>
      </c>
    </row>
    <row r="645" spans="1:8">
      <c r="A645" s="171"/>
      <c r="B645" s="153">
        <v>302</v>
      </c>
      <c r="C645" s="171"/>
      <c r="D645" s="171" t="s">
        <v>359</v>
      </c>
      <c r="E645" s="152" t="s">
        <v>358</v>
      </c>
      <c r="F645" s="155">
        <f>VLOOKUP(E645,IN_05_17!$B$8:$E$634,4,FALSE)</f>
        <v>1397.4392182684778</v>
      </c>
      <c r="G645" s="171"/>
      <c r="H645" s="152" t="s">
        <v>2</v>
      </c>
    </row>
    <row r="646" spans="1:8" ht="15" customHeight="1">
      <c r="A646" s="154"/>
      <c r="B646" s="298" t="s">
        <v>357</v>
      </c>
      <c r="C646" s="298"/>
      <c r="D646" s="298"/>
      <c r="E646" s="152" t="s">
        <v>7</v>
      </c>
      <c r="F646" s="153" t="s">
        <v>6</v>
      </c>
      <c r="G646" s="154"/>
      <c r="H646" s="152" t="s">
        <v>5</v>
      </c>
    </row>
    <row r="647" spans="1:8">
      <c r="A647" s="171"/>
      <c r="B647" s="153">
        <v>587</v>
      </c>
      <c r="C647" s="171"/>
      <c r="D647" s="171" t="s">
        <v>356</v>
      </c>
      <c r="E647" s="152" t="s">
        <v>355</v>
      </c>
      <c r="F647" s="155">
        <f>VLOOKUP(E647,IN_05_17!$B$8:$E$634,4,FALSE)</f>
        <v>1672.8804507964953</v>
      </c>
      <c r="G647" s="171"/>
      <c r="H647" s="152" t="s">
        <v>2</v>
      </c>
    </row>
    <row r="648" spans="1:8">
      <c r="A648" s="171"/>
      <c r="B648" s="153">
        <v>588</v>
      </c>
      <c r="C648" s="171"/>
      <c r="D648" s="171" t="s">
        <v>354</v>
      </c>
      <c r="E648" s="152" t="s">
        <v>353</v>
      </c>
      <c r="F648" s="155">
        <f>VLOOKUP(E648,IN_05_17!$B$8:$E$634,4,FALSE)</f>
        <v>1643.0013598421524</v>
      </c>
      <c r="G648" s="171"/>
      <c r="H648" s="152" t="s">
        <v>2</v>
      </c>
    </row>
    <row r="649" spans="1:8">
      <c r="A649" s="171"/>
      <c r="B649" s="153">
        <v>589</v>
      </c>
      <c r="C649" s="171"/>
      <c r="D649" s="171" t="s">
        <v>352</v>
      </c>
      <c r="E649" s="152" t="s">
        <v>351</v>
      </c>
      <c r="F649" s="155">
        <f>VLOOKUP(E649,IN_05_17!$B$8:$E$634,4,FALSE)</f>
        <v>1382.8380896693752</v>
      </c>
      <c r="G649" s="171"/>
      <c r="H649" s="152" t="s">
        <v>2</v>
      </c>
    </row>
    <row r="650" spans="1:8" ht="26.25" customHeight="1">
      <c r="A650" s="171"/>
      <c r="B650" s="153">
        <v>316</v>
      </c>
      <c r="C650" s="171"/>
      <c r="D650" s="171" t="s">
        <v>350</v>
      </c>
      <c r="E650" s="152" t="s">
        <v>349</v>
      </c>
      <c r="F650" s="155">
        <f>VLOOKUP(E650,IN_05_17!$B$8:$E$634,4,FALSE)</f>
        <v>2622.9047362215179</v>
      </c>
      <c r="G650" s="171"/>
      <c r="H650" s="152" t="s">
        <v>2</v>
      </c>
    </row>
    <row r="651" spans="1:8" ht="15" customHeight="1">
      <c r="A651" s="154"/>
      <c r="B651" s="298" t="s">
        <v>348</v>
      </c>
      <c r="C651" s="298"/>
      <c r="D651" s="298"/>
      <c r="E651" s="152" t="s">
        <v>7</v>
      </c>
      <c r="F651" s="153" t="s">
        <v>6</v>
      </c>
      <c r="G651" s="154"/>
      <c r="H651" s="152" t="s">
        <v>5</v>
      </c>
    </row>
    <row r="652" spans="1:8" ht="26.25" customHeight="1">
      <c r="A652" s="171"/>
      <c r="B652" s="153">
        <v>312</v>
      </c>
      <c r="C652" s="171"/>
      <c r="D652" s="171" t="s">
        <v>347</v>
      </c>
      <c r="E652" s="152" t="s">
        <v>346</v>
      </c>
      <c r="F652" s="155">
        <f>VLOOKUP(E652,IN_05_17!$B$8:$E$634,4,FALSE)</f>
        <v>715.87836302521032</v>
      </c>
      <c r="G652" s="171"/>
      <c r="H652" s="152" t="s">
        <v>2</v>
      </c>
    </row>
    <row r="653" spans="1:8" ht="15" customHeight="1">
      <c r="A653" s="154"/>
      <c r="B653" s="298" t="s">
        <v>345</v>
      </c>
      <c r="C653" s="298"/>
      <c r="D653" s="298"/>
      <c r="E653" s="152" t="s">
        <v>7</v>
      </c>
      <c r="F653" s="153" t="s">
        <v>6</v>
      </c>
      <c r="G653" s="154"/>
      <c r="H653" s="152" t="s">
        <v>5</v>
      </c>
    </row>
    <row r="654" spans="1:8" ht="26.25" customHeight="1">
      <c r="A654" s="171"/>
      <c r="B654" s="153">
        <v>591</v>
      </c>
      <c r="C654" s="171"/>
      <c r="D654" s="171" t="s">
        <v>344</v>
      </c>
      <c r="E654" s="152" t="s">
        <v>343</v>
      </c>
      <c r="F654" s="155">
        <f>VLOOKUP(E654,IN_05_17!$B$8:$E$634,4,FALSE)</f>
        <v>161.75486594946776</v>
      </c>
      <c r="G654" s="171"/>
      <c r="H654" s="152" t="s">
        <v>2</v>
      </c>
    </row>
    <row r="655" spans="1:8">
      <c r="A655" s="171"/>
      <c r="B655" s="153">
        <v>317</v>
      </c>
      <c r="C655" s="171"/>
      <c r="D655" s="171" t="s">
        <v>342</v>
      </c>
      <c r="E655" s="152" t="s">
        <v>341</v>
      </c>
      <c r="F655" s="155">
        <f>VLOOKUP(E655,IN_05_17!$B$8:$E$634,4,FALSE)</f>
        <v>174.69954124067368</v>
      </c>
      <c r="G655" s="171"/>
      <c r="H655" s="152" t="s">
        <v>2</v>
      </c>
    </row>
    <row r="656" spans="1:8">
      <c r="A656" s="171"/>
      <c r="B656" s="153">
        <v>318</v>
      </c>
      <c r="C656" s="171"/>
      <c r="D656" s="171" t="s">
        <v>340</v>
      </c>
      <c r="E656" s="152" t="s">
        <v>339</v>
      </c>
      <c r="F656" s="155">
        <f>VLOOKUP(E656,IN_05_17!$B$8:$E$634,4,FALSE)</f>
        <v>172.10209472383886</v>
      </c>
      <c r="G656" s="171"/>
      <c r="H656" s="152" t="s">
        <v>2</v>
      </c>
    </row>
    <row r="657" spans="1:8">
      <c r="A657" s="171"/>
      <c r="B657" s="153">
        <v>592</v>
      </c>
      <c r="C657" s="171"/>
      <c r="D657" s="171" t="s">
        <v>338</v>
      </c>
      <c r="E657" s="152" t="s">
        <v>337</v>
      </c>
      <c r="F657" s="155">
        <f>VLOOKUP(E657,IN_05_17!$B$8:$E$634,4,FALSE)</f>
        <v>233.99120447116925</v>
      </c>
      <c r="G657" s="171"/>
      <c r="H657" s="152" t="s">
        <v>2</v>
      </c>
    </row>
    <row r="658" spans="1:8">
      <c r="A658" s="171"/>
      <c r="B658" s="153">
        <v>593</v>
      </c>
      <c r="C658" s="171"/>
      <c r="D658" s="171" t="s">
        <v>336</v>
      </c>
      <c r="E658" s="152" t="s">
        <v>335</v>
      </c>
      <c r="F658" s="155">
        <f>VLOOKUP(E658,IN_05_17!$B$8:$E$634,4,FALSE)</f>
        <v>250.75267374188149</v>
      </c>
      <c r="G658" s="171"/>
      <c r="H658" s="152" t="s">
        <v>2</v>
      </c>
    </row>
    <row r="659" spans="1:8" ht="26.25" customHeight="1">
      <c r="A659" s="171"/>
      <c r="B659" s="153">
        <v>595</v>
      </c>
      <c r="C659" s="171"/>
      <c r="D659" s="171" t="s">
        <v>334</v>
      </c>
      <c r="E659" s="152" t="s">
        <v>333</v>
      </c>
      <c r="F659" s="155">
        <f>VLOOKUP(E659,IN_05_17!$B$8:$E$634,4,FALSE)</f>
        <v>157.13880408053529</v>
      </c>
      <c r="G659" s="171"/>
      <c r="H659" s="152" t="s">
        <v>2</v>
      </c>
    </row>
    <row r="660" spans="1:8">
      <c r="A660" s="171"/>
      <c r="B660" s="153">
        <v>596</v>
      </c>
      <c r="C660" s="171"/>
      <c r="D660" s="171" t="s">
        <v>332</v>
      </c>
      <c r="E660" s="152" t="s">
        <v>331</v>
      </c>
      <c r="F660" s="155">
        <f>VLOOKUP(E660,IN_05_17!$B$8:$E$634,4,FALSE)</f>
        <v>301.17914063051529</v>
      </c>
      <c r="G660" s="171"/>
      <c r="H660" s="152" t="s">
        <v>2</v>
      </c>
    </row>
    <row r="661" spans="1:8" ht="26.25" customHeight="1">
      <c r="A661" s="171"/>
      <c r="B661" s="153">
        <v>600</v>
      </c>
      <c r="C661" s="171"/>
      <c r="D661" s="171" t="s">
        <v>330</v>
      </c>
      <c r="E661" s="152" t="s">
        <v>329</v>
      </c>
      <c r="F661" s="155">
        <f>VLOOKUP(E661,IN_05_17!$B$8:$E$634,4,FALSE)</f>
        <v>117.22563891159015</v>
      </c>
      <c r="G661" s="171"/>
      <c r="H661" s="152" t="s">
        <v>2</v>
      </c>
    </row>
    <row r="662" spans="1:8">
      <c r="A662" s="171"/>
      <c r="B662" s="153">
        <v>323</v>
      </c>
      <c r="C662" s="171"/>
      <c r="D662" s="171" t="s">
        <v>328</v>
      </c>
      <c r="E662" s="152" t="s">
        <v>327</v>
      </c>
      <c r="F662" s="155">
        <f>VLOOKUP(E662,IN_05_17!$B$8:$E$634,4,FALSE)</f>
        <v>173.23800186262042</v>
      </c>
      <c r="G662" s="171"/>
      <c r="H662" s="152" t="s">
        <v>2</v>
      </c>
    </row>
    <row r="663" spans="1:8" ht="15" customHeight="1">
      <c r="A663" s="154"/>
      <c r="B663" s="298" t="s">
        <v>326</v>
      </c>
      <c r="C663" s="298"/>
      <c r="D663" s="298"/>
      <c r="E663" s="152" t="s">
        <v>7</v>
      </c>
      <c r="F663" s="153" t="s">
        <v>6</v>
      </c>
      <c r="G663" s="154"/>
      <c r="H663" s="152" t="s">
        <v>5</v>
      </c>
    </row>
    <row r="664" spans="1:8">
      <c r="A664" s="171"/>
      <c r="B664" s="153">
        <v>315</v>
      </c>
      <c r="C664" s="171"/>
      <c r="D664" s="171" t="s">
        <v>325</v>
      </c>
      <c r="E664" s="152" t="s">
        <v>324</v>
      </c>
      <c r="F664" s="155">
        <f>VLOOKUP(E664,IN_05_17!$B$8:$E$634,4,FALSE)</f>
        <v>1163.0923246557661</v>
      </c>
      <c r="G664" s="171"/>
      <c r="H664" s="152" t="s">
        <v>2</v>
      </c>
    </row>
    <row r="665" spans="1:8" ht="15" customHeight="1">
      <c r="A665" s="154"/>
      <c r="B665" s="298" t="s">
        <v>323</v>
      </c>
      <c r="C665" s="298"/>
      <c r="D665" s="298"/>
      <c r="E665" s="152" t="s">
        <v>7</v>
      </c>
      <c r="F665" s="153" t="s">
        <v>6</v>
      </c>
      <c r="G665" s="154"/>
      <c r="H665" s="152" t="s">
        <v>5</v>
      </c>
    </row>
    <row r="666" spans="1:8">
      <c r="A666" s="171"/>
      <c r="B666" s="153">
        <v>602</v>
      </c>
      <c r="C666" s="171"/>
      <c r="D666" s="171" t="s">
        <v>322</v>
      </c>
      <c r="E666" s="152" t="s">
        <v>321</v>
      </c>
      <c r="F666" s="155">
        <f>VLOOKUP(E666,IN_05_17!$B$8:$E$634,4,FALSE)</f>
        <v>1581.5853895037137</v>
      </c>
      <c r="G666" s="171"/>
      <c r="H666" s="152" t="s">
        <v>3</v>
      </c>
    </row>
    <row r="667" spans="1:8">
      <c r="A667" s="171"/>
      <c r="B667" s="153">
        <v>321</v>
      </c>
      <c r="C667" s="171"/>
      <c r="D667" s="171" t="s">
        <v>320</v>
      </c>
      <c r="E667" s="152" t="s">
        <v>319</v>
      </c>
      <c r="F667" s="155">
        <f>VLOOKUP(E667,IN_05_17!$B$8:$E$634,4,FALSE)</f>
        <v>3360.0000000000005</v>
      </c>
      <c r="G667" s="171"/>
      <c r="H667" s="152" t="s">
        <v>3</v>
      </c>
    </row>
    <row r="668" spans="1:8">
      <c r="A668" s="171"/>
      <c r="B668" s="153">
        <v>351</v>
      </c>
      <c r="C668" s="171"/>
      <c r="D668" s="171" t="s">
        <v>318</v>
      </c>
      <c r="E668" s="152" t="s">
        <v>317</v>
      </c>
      <c r="F668" s="155">
        <f>VLOOKUP(E668,IN_05_17!$B$8:$E$634,4,FALSE)</f>
        <v>5459.9999999999991</v>
      </c>
      <c r="G668" s="171"/>
      <c r="H668" s="152" t="s">
        <v>3</v>
      </c>
    </row>
    <row r="669" spans="1:8" ht="26.25" customHeight="1">
      <c r="A669" s="171"/>
      <c r="B669" s="153">
        <v>352</v>
      </c>
      <c r="C669" s="171"/>
      <c r="D669" s="171" t="s">
        <v>316</v>
      </c>
      <c r="E669" s="152" t="s">
        <v>315</v>
      </c>
      <c r="F669" s="155">
        <f>VLOOKUP(E669,IN_05_17!$B$8:$E$634,4,FALSE)</f>
        <v>6893.2499999999982</v>
      </c>
      <c r="G669" s="171"/>
      <c r="H669" s="152" t="s">
        <v>3</v>
      </c>
    </row>
    <row r="670" spans="1:8">
      <c r="A670" s="171"/>
      <c r="B670" s="153">
        <v>353</v>
      </c>
      <c r="C670" s="171"/>
      <c r="D670" s="171" t="s">
        <v>314</v>
      </c>
      <c r="E670" s="152" t="s">
        <v>313</v>
      </c>
      <c r="F670" s="155">
        <f>VLOOKUP(E670,IN_05_17!$B$8:$E$634,4,FALSE)</f>
        <v>64.787223442659297</v>
      </c>
      <c r="G670" s="171"/>
      <c r="H670" s="152" t="s">
        <v>3</v>
      </c>
    </row>
    <row r="671" spans="1:8" ht="15" customHeight="1">
      <c r="A671" s="154"/>
      <c r="B671" s="298" t="s">
        <v>312</v>
      </c>
      <c r="C671" s="298"/>
      <c r="D671" s="298"/>
      <c r="E671" s="152" t="s">
        <v>7</v>
      </c>
      <c r="F671" s="153" t="s">
        <v>6</v>
      </c>
      <c r="G671" s="154"/>
      <c r="H671" s="152" t="s">
        <v>5</v>
      </c>
    </row>
    <row r="672" spans="1:8">
      <c r="A672" s="171"/>
      <c r="B672" s="153">
        <v>303</v>
      </c>
      <c r="C672" s="171"/>
      <c r="D672" s="171" t="s">
        <v>311</v>
      </c>
      <c r="E672" s="152" t="s">
        <v>310</v>
      </c>
      <c r="F672" s="155">
        <f>VLOOKUP(E672,IN_05_17!$B$8:$E$634,4,FALSE)</f>
        <v>1370.108523784929</v>
      </c>
      <c r="G672" s="171"/>
      <c r="H672" s="152" t="s">
        <v>2</v>
      </c>
    </row>
    <row r="673" spans="1:8" ht="15" customHeight="1">
      <c r="A673" s="154"/>
      <c r="B673" s="298" t="s">
        <v>309</v>
      </c>
      <c r="C673" s="298"/>
      <c r="D673" s="298"/>
      <c r="E673" s="152" t="s">
        <v>7</v>
      </c>
      <c r="F673" s="153" t="s">
        <v>6</v>
      </c>
      <c r="G673" s="154"/>
      <c r="H673" s="152" t="s">
        <v>5</v>
      </c>
    </row>
    <row r="674" spans="1:8">
      <c r="A674" s="171"/>
      <c r="B674" s="153">
        <v>556</v>
      </c>
      <c r="C674" s="171"/>
      <c r="D674" s="171" t="s">
        <v>308</v>
      </c>
      <c r="E674" s="152" t="s">
        <v>307</v>
      </c>
      <c r="F674" s="155">
        <f>VLOOKUP(E674,IN_05_17!$B$8:$E$634,4,FALSE)</f>
        <v>921.36564192033632</v>
      </c>
      <c r="G674" s="171"/>
      <c r="H674" s="152" t="s">
        <v>2</v>
      </c>
    </row>
    <row r="675" spans="1:8">
      <c r="A675" s="171"/>
      <c r="B675" s="153">
        <v>310</v>
      </c>
      <c r="C675" s="171"/>
      <c r="D675" s="171" t="s">
        <v>306</v>
      </c>
      <c r="E675" s="152" t="s">
        <v>305</v>
      </c>
      <c r="F675" s="155">
        <f>VLOOKUP(E675,IN_05_17!$B$8:$E$634,4,FALSE)</f>
        <v>123.02203358297723</v>
      </c>
      <c r="G675" s="171"/>
      <c r="H675" s="152" t="s">
        <v>2</v>
      </c>
    </row>
    <row r="676" spans="1:8" ht="15" customHeight="1">
      <c r="A676" s="154"/>
      <c r="B676" s="298" t="s">
        <v>304</v>
      </c>
      <c r="C676" s="298"/>
      <c r="D676" s="298"/>
      <c r="E676" s="152" t="s">
        <v>7</v>
      </c>
      <c r="F676" s="153" t="s">
        <v>6</v>
      </c>
      <c r="G676" s="154"/>
      <c r="H676" s="152" t="s">
        <v>5</v>
      </c>
    </row>
    <row r="677" spans="1:8">
      <c r="A677" s="171"/>
      <c r="B677" s="153">
        <v>599</v>
      </c>
      <c r="C677" s="171"/>
      <c r="D677" s="171" t="s">
        <v>303</v>
      </c>
      <c r="E677" s="152" t="s">
        <v>302</v>
      </c>
      <c r="F677" s="155">
        <f>VLOOKUP(E677,IN_05_17!$B$8:$E$634,4,FALSE)</f>
        <v>2761.1520691023434</v>
      </c>
      <c r="G677" s="171"/>
      <c r="H677" s="152" t="s">
        <v>2</v>
      </c>
    </row>
    <row r="678" spans="1:8" ht="18" customHeight="1">
      <c r="A678" s="299" t="s">
        <v>301</v>
      </c>
      <c r="B678" s="299"/>
      <c r="C678" s="299"/>
      <c r="D678" s="299"/>
      <c r="E678" s="298"/>
      <c r="F678" s="298"/>
      <c r="G678" s="298"/>
      <c r="H678" s="298"/>
    </row>
    <row r="679" spans="1:8" ht="26.25" customHeight="1">
      <c r="A679" s="154"/>
      <c r="B679" s="298" t="s">
        <v>300</v>
      </c>
      <c r="C679" s="298"/>
      <c r="D679" s="298"/>
      <c r="E679" s="152" t="s">
        <v>7</v>
      </c>
      <c r="F679" s="153" t="s">
        <v>6</v>
      </c>
      <c r="G679" s="154"/>
      <c r="H679" s="152" t="s">
        <v>5</v>
      </c>
    </row>
    <row r="680" spans="1:8">
      <c r="A680" s="171"/>
      <c r="B680" s="153">
        <v>327</v>
      </c>
      <c r="C680" s="171"/>
      <c r="D680" s="171" t="s">
        <v>299</v>
      </c>
      <c r="E680" s="152" t="s">
        <v>298</v>
      </c>
      <c r="F680" s="155">
        <f>VLOOKUP(E680,IN_05_17!$B$8:$E$634,4,FALSE)</f>
        <v>85.644804758719587</v>
      </c>
      <c r="G680" s="171"/>
      <c r="H680" s="152" t="s">
        <v>3</v>
      </c>
    </row>
    <row r="681" spans="1:8">
      <c r="A681" s="171"/>
      <c r="B681" s="153">
        <v>1367</v>
      </c>
      <c r="C681" s="171"/>
      <c r="D681" s="171" t="s">
        <v>297</v>
      </c>
      <c r="E681" s="152" t="s">
        <v>296</v>
      </c>
      <c r="F681" s="155">
        <f>VLOOKUP(E681,IN_05_17!$B$8:$E$634,4,FALSE)</f>
        <v>86.252758345991026</v>
      </c>
      <c r="G681" s="171"/>
      <c r="H681" s="152" t="s">
        <v>3</v>
      </c>
    </row>
    <row r="682" spans="1:8" ht="26.25" customHeight="1">
      <c r="A682" s="154"/>
      <c r="B682" s="298" t="s">
        <v>295</v>
      </c>
      <c r="C682" s="298"/>
      <c r="D682" s="298"/>
      <c r="E682" s="152" t="s">
        <v>7</v>
      </c>
      <c r="F682" s="153" t="s">
        <v>6</v>
      </c>
      <c r="G682" s="154"/>
      <c r="H682" s="152" t="s">
        <v>5</v>
      </c>
    </row>
    <row r="683" spans="1:8">
      <c r="A683" s="171"/>
      <c r="B683" s="153">
        <v>328</v>
      </c>
      <c r="C683" s="171"/>
      <c r="D683" s="171" t="s">
        <v>294</v>
      </c>
      <c r="E683" s="152" t="s">
        <v>293</v>
      </c>
      <c r="F683" s="155">
        <f>VLOOKUP(E683,IN_05_17!$B$8:$E$634,4,FALSE)</f>
        <v>113.18438498604931</v>
      </c>
      <c r="G683" s="171"/>
      <c r="H683" s="152" t="s">
        <v>3</v>
      </c>
    </row>
    <row r="684" spans="1:8" ht="26.25" customHeight="1">
      <c r="A684" s="154"/>
      <c r="B684" s="298" t="s">
        <v>292</v>
      </c>
      <c r="C684" s="298"/>
      <c r="D684" s="298"/>
      <c r="E684" s="152" t="s">
        <v>7</v>
      </c>
      <c r="F684" s="153" t="s">
        <v>6</v>
      </c>
      <c r="G684" s="154"/>
      <c r="H684" s="152" t="s">
        <v>5</v>
      </c>
    </row>
    <row r="685" spans="1:8" ht="26.25" customHeight="1">
      <c r="A685" s="171"/>
      <c r="B685" s="153">
        <v>325</v>
      </c>
      <c r="C685" s="171"/>
      <c r="D685" s="244" t="s">
        <v>2462</v>
      </c>
      <c r="E685" s="152" t="s">
        <v>291</v>
      </c>
      <c r="F685" s="155">
        <f>VLOOKUP(E685,IN_05_17!$B$8:$E$634,4,FALSE)</f>
        <v>131.90738296859416</v>
      </c>
      <c r="G685" s="171"/>
      <c r="H685" s="152" t="s">
        <v>3</v>
      </c>
    </row>
    <row r="686" spans="1:8">
      <c r="A686" s="171"/>
      <c r="B686" s="153">
        <v>326</v>
      </c>
      <c r="C686" s="171"/>
      <c r="D686" s="171" t="s">
        <v>290</v>
      </c>
      <c r="E686" s="152" t="s">
        <v>289</v>
      </c>
      <c r="F686" s="155">
        <f>VLOOKUP(E686,IN_05_17!$B$8:$E$634,4,FALSE)</f>
        <v>198.45340566938799</v>
      </c>
      <c r="G686" s="171"/>
      <c r="H686" s="152" t="s">
        <v>3</v>
      </c>
    </row>
    <row r="687" spans="1:8" ht="18" customHeight="1">
      <c r="A687" s="299" t="s">
        <v>288</v>
      </c>
      <c r="B687" s="299"/>
      <c r="C687" s="299"/>
      <c r="D687" s="299"/>
      <c r="E687" s="298"/>
      <c r="F687" s="298"/>
      <c r="G687" s="298"/>
      <c r="H687" s="298"/>
    </row>
    <row r="688" spans="1:8" ht="15" customHeight="1">
      <c r="A688" s="154"/>
      <c r="B688" s="298" t="s">
        <v>287</v>
      </c>
      <c r="C688" s="298"/>
      <c r="D688" s="298"/>
      <c r="E688" s="152" t="s">
        <v>7</v>
      </c>
      <c r="F688" s="153" t="s">
        <v>6</v>
      </c>
      <c r="G688" s="154"/>
      <c r="H688" s="152" t="s">
        <v>5</v>
      </c>
    </row>
    <row r="689" spans="1:8" ht="26.25" customHeight="1">
      <c r="A689" s="171"/>
      <c r="B689" s="153">
        <v>329</v>
      </c>
      <c r="C689" s="171"/>
      <c r="D689" s="171" t="s">
        <v>286</v>
      </c>
      <c r="E689" s="152" t="s">
        <v>285</v>
      </c>
      <c r="F689" s="155">
        <f>VLOOKUP(E689,IN_05_17!$B$8:$E$634,4,FALSE)</f>
        <v>14.156563525347826</v>
      </c>
      <c r="G689" s="171"/>
      <c r="H689" s="152" t="s">
        <v>2</v>
      </c>
    </row>
    <row r="690" spans="1:8">
      <c r="A690" s="171"/>
      <c r="B690" s="153">
        <v>330</v>
      </c>
      <c r="C690" s="171"/>
      <c r="D690" s="171" t="s">
        <v>284</v>
      </c>
      <c r="E690" s="152" t="s">
        <v>283</v>
      </c>
      <c r="F690" s="155">
        <f>VLOOKUP(E690,IN_05_17!$B$8:$E$634,4,FALSE)</f>
        <v>20.037572018656704</v>
      </c>
      <c r="G690" s="171"/>
      <c r="H690" s="152" t="s">
        <v>2</v>
      </c>
    </row>
    <row r="691" spans="1:8" ht="26.25" customHeight="1">
      <c r="A691" s="154"/>
      <c r="B691" s="298" t="s">
        <v>282</v>
      </c>
      <c r="C691" s="298"/>
      <c r="D691" s="298"/>
      <c r="E691" s="152" t="s">
        <v>7</v>
      </c>
      <c r="F691" s="153" t="s">
        <v>6</v>
      </c>
      <c r="G691" s="154"/>
      <c r="H691" s="152" t="s">
        <v>5</v>
      </c>
    </row>
    <row r="692" spans="1:8">
      <c r="A692" s="171"/>
      <c r="B692" s="153">
        <v>348</v>
      </c>
      <c r="C692" s="171"/>
      <c r="D692" s="171" t="s">
        <v>281</v>
      </c>
      <c r="E692" s="152" t="s">
        <v>280</v>
      </c>
      <c r="F692" s="155">
        <f>VLOOKUP(E692,IN_05_17!$B$8:$E$634,4,FALSE)</f>
        <v>52.92</v>
      </c>
      <c r="G692" s="171"/>
      <c r="H692" s="152" t="s">
        <v>4</v>
      </c>
    </row>
    <row r="693" spans="1:8">
      <c r="A693" s="171"/>
      <c r="B693" s="153">
        <v>347</v>
      </c>
      <c r="C693" s="171"/>
      <c r="D693" s="244" t="s">
        <v>2463</v>
      </c>
      <c r="E693" s="152" t="s">
        <v>279</v>
      </c>
      <c r="F693" s="155">
        <f>VLOOKUP(E693,IN_05_17!$B$8:$E$634,4,FALSE)</f>
        <v>54.977336347677003</v>
      </c>
      <c r="G693" s="171"/>
      <c r="H693" s="152" t="s">
        <v>4</v>
      </c>
    </row>
    <row r="694" spans="1:8" ht="18" customHeight="1">
      <c r="A694" s="299" t="s">
        <v>278</v>
      </c>
      <c r="B694" s="299"/>
      <c r="C694" s="299"/>
      <c r="D694" s="299"/>
      <c r="E694" s="298"/>
      <c r="F694" s="298"/>
      <c r="G694" s="298"/>
      <c r="H694" s="298"/>
    </row>
    <row r="695" spans="1:8" ht="15" customHeight="1">
      <c r="A695" s="154"/>
      <c r="B695" s="298" t="s">
        <v>277</v>
      </c>
      <c r="C695" s="298"/>
      <c r="D695" s="298"/>
      <c r="E695" s="152" t="s">
        <v>7</v>
      </c>
      <c r="F695" s="153" t="s">
        <v>6</v>
      </c>
      <c r="G695" s="154"/>
      <c r="H695" s="152" t="s">
        <v>5</v>
      </c>
    </row>
    <row r="696" spans="1:8" ht="26.25" customHeight="1">
      <c r="A696" s="171"/>
      <c r="B696" s="153">
        <v>332</v>
      </c>
      <c r="C696" s="171"/>
      <c r="D696" s="171" t="s">
        <v>276</v>
      </c>
      <c r="E696" s="152" t="s">
        <v>275</v>
      </c>
      <c r="F696" s="155">
        <f>VLOOKUP(E696,IN_05_17!$B$8:$E$634,4,FALSE)</f>
        <v>483.38516092220425</v>
      </c>
      <c r="G696" s="171"/>
      <c r="H696" s="152" t="s">
        <v>3</v>
      </c>
    </row>
    <row r="697" spans="1:8" ht="15" customHeight="1">
      <c r="A697" s="154"/>
      <c r="B697" s="298" t="s">
        <v>274</v>
      </c>
      <c r="C697" s="298"/>
      <c r="D697" s="298"/>
      <c r="E697" s="152" t="s">
        <v>7</v>
      </c>
      <c r="F697" s="153" t="s">
        <v>6</v>
      </c>
      <c r="G697" s="154"/>
      <c r="H697" s="152" t="s">
        <v>5</v>
      </c>
    </row>
    <row r="698" spans="1:8">
      <c r="A698" s="171"/>
      <c r="B698" s="153">
        <v>334</v>
      </c>
      <c r="C698" s="171"/>
      <c r="D698" s="171" t="s">
        <v>273</v>
      </c>
      <c r="E698" s="152" t="s">
        <v>272</v>
      </c>
      <c r="F698" s="155">
        <f>VLOOKUP(E698,IN_05_17!$B$8:$E$634,4,FALSE)</f>
        <v>221.00000000000009</v>
      </c>
      <c r="G698" s="171"/>
      <c r="H698" s="152" t="s">
        <v>3</v>
      </c>
    </row>
    <row r="699" spans="1:8" ht="15" customHeight="1">
      <c r="A699" s="154"/>
      <c r="B699" s="298" t="s">
        <v>271</v>
      </c>
      <c r="C699" s="298"/>
      <c r="D699" s="298"/>
      <c r="E699" s="152" t="s">
        <v>7</v>
      </c>
      <c r="F699" s="153" t="s">
        <v>6</v>
      </c>
      <c r="G699" s="154"/>
      <c r="H699" s="152" t="s">
        <v>5</v>
      </c>
    </row>
    <row r="700" spans="1:8">
      <c r="A700" s="171"/>
      <c r="B700" s="153">
        <v>331</v>
      </c>
      <c r="C700" s="171"/>
      <c r="D700" s="171" t="s">
        <v>270</v>
      </c>
      <c r="E700" s="152" t="s">
        <v>269</v>
      </c>
      <c r="F700" s="155">
        <f>VLOOKUP(E700,IN_05_17!$B$8:$E$634,4,FALSE)</f>
        <v>366.96694214876032</v>
      </c>
      <c r="G700" s="171"/>
      <c r="H700" s="152" t="s">
        <v>3</v>
      </c>
    </row>
    <row r="701" spans="1:8" ht="26.25" customHeight="1">
      <c r="A701" s="171"/>
      <c r="B701" s="153">
        <v>333</v>
      </c>
      <c r="C701" s="171"/>
      <c r="D701" s="171" t="s">
        <v>268</v>
      </c>
      <c r="E701" s="152" t="s">
        <v>267</v>
      </c>
      <c r="F701" s="155">
        <f>VLOOKUP(E701,IN_05_17!$B$8:$E$634,4,FALSE)</f>
        <v>281.83000000000004</v>
      </c>
      <c r="G701" s="171"/>
      <c r="H701" s="152" t="s">
        <v>3</v>
      </c>
    </row>
    <row r="702" spans="1:8" ht="26.25" customHeight="1">
      <c r="A702" s="171"/>
      <c r="B702" s="153">
        <v>611</v>
      </c>
      <c r="C702" s="171"/>
      <c r="D702" s="171" t="s">
        <v>266</v>
      </c>
      <c r="E702" s="152" t="s">
        <v>265</v>
      </c>
      <c r="F702" s="155">
        <f>VLOOKUP(E702,IN_05_17!$B$8:$E$634,4,FALSE)</f>
        <v>592.60871600018208</v>
      </c>
      <c r="G702" s="171"/>
      <c r="H702" s="152" t="s">
        <v>3</v>
      </c>
    </row>
    <row r="703" spans="1:8">
      <c r="A703" s="171"/>
      <c r="B703" s="153">
        <v>612</v>
      </c>
      <c r="C703" s="171"/>
      <c r="D703" s="171" t="s">
        <v>264</v>
      </c>
      <c r="E703" s="152" t="s">
        <v>263</v>
      </c>
      <c r="F703" s="155">
        <f>VLOOKUP(E703,IN_05_17!$B$8:$E$634,4,FALSE)</f>
        <v>682.41322314049569</v>
      </c>
      <c r="G703" s="171"/>
      <c r="H703" s="152" t="s">
        <v>3</v>
      </c>
    </row>
    <row r="704" spans="1:8" ht="26.25" customHeight="1">
      <c r="A704" s="171"/>
      <c r="B704" s="153">
        <v>613</v>
      </c>
      <c r="C704" s="171"/>
      <c r="D704" s="171" t="s">
        <v>262</v>
      </c>
      <c r="E704" s="152" t="s">
        <v>261</v>
      </c>
      <c r="F704" s="155">
        <f>VLOOKUP(E704,IN_05_17!$B$8:$E$634,4,FALSE)</f>
        <v>1567.1658273633991</v>
      </c>
      <c r="G704" s="171"/>
      <c r="H704" s="152" t="s">
        <v>3</v>
      </c>
    </row>
    <row r="705" spans="1:8" ht="21" customHeight="1">
      <c r="A705" s="303" t="s">
        <v>260</v>
      </c>
      <c r="B705" s="303"/>
      <c r="C705" s="303"/>
      <c r="D705" s="303"/>
      <c r="E705" s="303"/>
      <c r="F705" s="303"/>
      <c r="G705" s="303"/>
      <c r="H705" s="303"/>
    </row>
    <row r="706" spans="1:8" ht="26.25" customHeight="1">
      <c r="A706" s="299" t="s">
        <v>259</v>
      </c>
      <c r="B706" s="299"/>
      <c r="C706" s="299"/>
      <c r="D706" s="299"/>
      <c r="E706" s="298"/>
      <c r="F706" s="298"/>
      <c r="G706" s="298"/>
      <c r="H706" s="298"/>
    </row>
    <row r="707" spans="1:8" ht="15" customHeight="1">
      <c r="A707" s="154"/>
      <c r="B707" s="298" t="s">
        <v>258</v>
      </c>
      <c r="C707" s="298"/>
      <c r="D707" s="298"/>
      <c r="E707" s="152" t="s">
        <v>7</v>
      </c>
      <c r="F707" s="153" t="s">
        <v>6</v>
      </c>
      <c r="G707" s="154"/>
      <c r="H707" s="152" t="s">
        <v>5</v>
      </c>
    </row>
    <row r="708" spans="1:8">
      <c r="A708" s="171"/>
      <c r="B708" s="153">
        <v>201</v>
      </c>
      <c r="C708" s="171"/>
      <c r="D708" s="171" t="s">
        <v>257</v>
      </c>
      <c r="E708" s="152" t="s">
        <v>256</v>
      </c>
      <c r="F708" s="155">
        <f>VLOOKUP(E708,IN_05_17!$B$8:$E$634,4,FALSE)</f>
        <v>138.14009999999999</v>
      </c>
      <c r="G708" s="171"/>
      <c r="H708" s="152" t="s">
        <v>61</v>
      </c>
    </row>
    <row r="709" spans="1:8" ht="15" customHeight="1">
      <c r="A709" s="154"/>
      <c r="B709" s="298" t="s">
        <v>255</v>
      </c>
      <c r="C709" s="298"/>
      <c r="D709" s="298"/>
      <c r="E709" s="152" t="s">
        <v>7</v>
      </c>
      <c r="F709" s="153" t="s">
        <v>6</v>
      </c>
      <c r="G709" s="154"/>
      <c r="H709" s="152" t="s">
        <v>5</v>
      </c>
    </row>
    <row r="710" spans="1:8">
      <c r="A710" s="171"/>
      <c r="B710" s="153">
        <v>200</v>
      </c>
      <c r="C710" s="171"/>
      <c r="D710" s="171" t="s">
        <v>254</v>
      </c>
      <c r="E710" s="152" t="s">
        <v>253</v>
      </c>
      <c r="F710" s="155">
        <f>VLOOKUP(E710,IN_05_17!$B$8:$E$634,4,FALSE)</f>
        <v>116.21846399999998</v>
      </c>
      <c r="G710" s="171"/>
      <c r="H710" s="152" t="s">
        <v>61</v>
      </c>
    </row>
    <row r="711" spans="1:8" ht="15" customHeight="1">
      <c r="A711" s="154"/>
      <c r="B711" s="298" t="s">
        <v>252</v>
      </c>
      <c r="C711" s="298"/>
      <c r="D711" s="298"/>
      <c r="E711" s="152" t="s">
        <v>7</v>
      </c>
      <c r="F711" s="153" t="s">
        <v>6</v>
      </c>
      <c r="G711" s="154"/>
      <c r="H711" s="152" t="s">
        <v>5</v>
      </c>
    </row>
    <row r="712" spans="1:8">
      <c r="A712" s="171"/>
      <c r="B712" s="153">
        <v>204</v>
      </c>
      <c r="C712" s="171"/>
      <c r="D712" s="171" t="s">
        <v>251</v>
      </c>
      <c r="E712" s="152" t="s">
        <v>250</v>
      </c>
      <c r="F712" s="155">
        <f>VLOOKUP(E712,IN_05_17!$B$8:$E$634,4,FALSE)</f>
        <v>160.98002200000002</v>
      </c>
      <c r="G712" s="171"/>
      <c r="H712" s="152" t="s">
        <v>61</v>
      </c>
    </row>
    <row r="713" spans="1:8" ht="30" customHeight="1">
      <c r="A713" s="154"/>
      <c r="B713" s="298" t="s">
        <v>249</v>
      </c>
      <c r="C713" s="298"/>
      <c r="D713" s="298"/>
      <c r="E713" s="152" t="s">
        <v>7</v>
      </c>
      <c r="F713" s="153" t="s">
        <v>6</v>
      </c>
      <c r="G713" s="154"/>
      <c r="H713" s="152" t="s">
        <v>5</v>
      </c>
    </row>
    <row r="714" spans="1:8" ht="26.25" customHeight="1">
      <c r="A714" s="171"/>
      <c r="B714" s="153">
        <v>202</v>
      </c>
      <c r="C714" s="171"/>
      <c r="D714" s="171" t="s">
        <v>248</v>
      </c>
      <c r="E714" s="152" t="s">
        <v>247</v>
      </c>
      <c r="F714" s="155">
        <f>VLOOKUP(E714,IN_05_17!$B$8:$E$634,4,FALSE)</f>
        <v>125.92885000000004</v>
      </c>
      <c r="G714" s="171"/>
      <c r="H714" s="152" t="s">
        <v>61</v>
      </c>
    </row>
    <row r="715" spans="1:8" ht="26.25" customHeight="1">
      <c r="A715" s="171"/>
      <c r="B715" s="153">
        <v>203</v>
      </c>
      <c r="C715" s="171"/>
      <c r="D715" s="171" t="s">
        <v>246</v>
      </c>
      <c r="E715" s="152" t="s">
        <v>245</v>
      </c>
      <c r="F715" s="155">
        <f>VLOOKUP(E715,IN_05_17!$B$8:$E$634,4,FALSE)</f>
        <v>146.20929399999994</v>
      </c>
      <c r="G715" s="171"/>
      <c r="H715" s="152" t="s">
        <v>61</v>
      </c>
    </row>
    <row r="716" spans="1:8" ht="15" customHeight="1">
      <c r="A716" s="154"/>
      <c r="B716" s="298" t="s">
        <v>244</v>
      </c>
      <c r="C716" s="298"/>
      <c r="D716" s="298"/>
      <c r="E716" s="152" t="s">
        <v>7</v>
      </c>
      <c r="F716" s="153" t="s">
        <v>6</v>
      </c>
      <c r="G716" s="154"/>
      <c r="H716" s="152" t="s">
        <v>5</v>
      </c>
    </row>
    <row r="717" spans="1:8" ht="26.25" customHeight="1">
      <c r="A717" s="171"/>
      <c r="B717" s="153">
        <v>199</v>
      </c>
      <c r="C717" s="171"/>
      <c r="D717" s="171" t="s">
        <v>243</v>
      </c>
      <c r="E717" s="152" t="s">
        <v>242</v>
      </c>
      <c r="F717" s="155">
        <f>VLOOKUP(E717,IN_05_17!$B$8:$E$634,4,FALSE)</f>
        <v>126.55406600000001</v>
      </c>
      <c r="G717" s="171"/>
      <c r="H717" s="152" t="s">
        <v>61</v>
      </c>
    </row>
    <row r="718" spans="1:8" ht="15" customHeight="1">
      <c r="A718" s="154"/>
      <c r="B718" s="298" t="s">
        <v>241</v>
      </c>
      <c r="C718" s="298"/>
      <c r="D718" s="298"/>
      <c r="E718" s="152" t="s">
        <v>7</v>
      </c>
      <c r="F718" s="153" t="s">
        <v>6</v>
      </c>
      <c r="G718" s="154"/>
      <c r="H718" s="152" t="s">
        <v>5</v>
      </c>
    </row>
    <row r="719" spans="1:8" ht="26.25" customHeight="1">
      <c r="A719" s="171"/>
      <c r="B719" s="153">
        <v>198</v>
      </c>
      <c r="C719" s="171"/>
      <c r="D719" s="171" t="s">
        <v>240</v>
      </c>
      <c r="E719" s="152" t="s">
        <v>239</v>
      </c>
      <c r="F719" s="155">
        <f>VLOOKUP(E719,IN_05_17!$B$8:$E$634,4,FALSE)</f>
        <v>137.22181399999994</v>
      </c>
      <c r="G719" s="171"/>
      <c r="H719" s="152" t="s">
        <v>61</v>
      </c>
    </row>
    <row r="720" spans="1:8" ht="15" customHeight="1">
      <c r="A720" s="154"/>
      <c r="B720" s="298" t="s">
        <v>238</v>
      </c>
      <c r="C720" s="298"/>
      <c r="D720" s="298"/>
      <c r="E720" s="152" t="s">
        <v>7</v>
      </c>
      <c r="F720" s="153" t="s">
        <v>6</v>
      </c>
      <c r="G720" s="154"/>
      <c r="H720" s="152" t="s">
        <v>5</v>
      </c>
    </row>
    <row r="721" spans="1:9" ht="26.25" customHeight="1">
      <c r="A721" s="171"/>
      <c r="B721" s="153">
        <v>197</v>
      </c>
      <c r="C721" s="171"/>
      <c r="D721" s="171" t="s">
        <v>237</v>
      </c>
      <c r="E721" s="152" t="s">
        <v>236</v>
      </c>
      <c r="F721" s="155">
        <f>VLOOKUP(E721,IN_05_17!$B$8:$E$634,4,FALSE)</f>
        <v>160.98002200000002</v>
      </c>
      <c r="G721" s="171"/>
      <c r="H721" s="152" t="s">
        <v>61</v>
      </c>
    </row>
    <row r="722" spans="1:9" ht="21" customHeight="1">
      <c r="A722" s="303" t="s">
        <v>235</v>
      </c>
      <c r="B722" s="303"/>
      <c r="C722" s="303"/>
      <c r="D722" s="303"/>
      <c r="E722" s="303"/>
      <c r="F722" s="303"/>
      <c r="G722" s="303"/>
      <c r="H722" s="303"/>
    </row>
    <row r="723" spans="1:9" ht="18" customHeight="1">
      <c r="A723" s="299" t="s">
        <v>234</v>
      </c>
      <c r="B723" s="299"/>
      <c r="C723" s="299"/>
      <c r="D723" s="299"/>
      <c r="E723" s="298"/>
      <c r="F723" s="298"/>
      <c r="G723" s="298"/>
      <c r="H723" s="298"/>
    </row>
    <row r="724" spans="1:9" ht="26.25" customHeight="1">
      <c r="A724" s="154"/>
      <c r="B724" s="298" t="s">
        <v>233</v>
      </c>
      <c r="C724" s="298"/>
      <c r="D724" s="298"/>
      <c r="E724" s="152" t="s">
        <v>7</v>
      </c>
      <c r="F724" s="153" t="s">
        <v>6</v>
      </c>
      <c r="G724" s="154"/>
      <c r="H724" s="152" t="s">
        <v>5</v>
      </c>
    </row>
    <row r="725" spans="1:9" ht="30">
      <c r="A725" s="171"/>
      <c r="B725" s="153">
        <v>124</v>
      </c>
      <c r="C725" s="171"/>
      <c r="D725" s="171" t="s">
        <v>232</v>
      </c>
      <c r="E725" s="152" t="s">
        <v>231</v>
      </c>
      <c r="F725" s="155">
        <f>VLOOKUP(E725,IN_05_17!$B$8:$E$634,4,FALSE)</f>
        <v>2550194.3770728442</v>
      </c>
      <c r="G725" s="171"/>
      <c r="H725" s="152" t="s">
        <v>2</v>
      </c>
    </row>
    <row r="726" spans="1:9" ht="26.25" customHeight="1">
      <c r="A726" s="171"/>
      <c r="B726" s="153">
        <v>804</v>
      </c>
      <c r="C726" s="171"/>
      <c r="D726" s="171" t="s">
        <v>230</v>
      </c>
      <c r="E726" s="152" t="s">
        <v>229</v>
      </c>
      <c r="F726" s="155">
        <f>VLOOKUP(E726,IN_05_17!$B$8:$E$634,4,FALSE)</f>
        <v>2628434.9472678625</v>
      </c>
      <c r="G726" s="171"/>
      <c r="H726" s="152" t="s">
        <v>2</v>
      </c>
    </row>
    <row r="727" spans="1:9" ht="15" customHeight="1">
      <c r="A727" s="154"/>
      <c r="B727" s="298" t="s">
        <v>228</v>
      </c>
      <c r="C727" s="298"/>
      <c r="D727" s="298"/>
      <c r="E727" s="152" t="s">
        <v>7</v>
      </c>
      <c r="F727" s="153" t="s">
        <v>6</v>
      </c>
      <c r="G727" s="154"/>
      <c r="H727" s="152" t="s">
        <v>5</v>
      </c>
    </row>
    <row r="728" spans="1:9" ht="26.25" customHeight="1">
      <c r="A728" s="171"/>
      <c r="B728" s="153">
        <v>88</v>
      </c>
      <c r="C728" s="171"/>
      <c r="D728" s="171" t="s">
        <v>227</v>
      </c>
      <c r="E728" s="152" t="s">
        <v>226</v>
      </c>
      <c r="F728" s="155">
        <f>VLOOKUP(E728,IN_05_17!$B$8:$E$634,4,FALSE)</f>
        <v>83650.60764392557</v>
      </c>
      <c r="G728" s="171"/>
      <c r="H728" s="152" t="s">
        <v>2</v>
      </c>
    </row>
    <row r="729" spans="1:9" ht="30" customHeight="1">
      <c r="A729" s="154"/>
      <c r="B729" s="298" t="s">
        <v>225</v>
      </c>
      <c r="C729" s="298"/>
      <c r="D729" s="298"/>
      <c r="E729" s="152" t="s">
        <v>7</v>
      </c>
      <c r="F729" s="153" t="s">
        <v>6</v>
      </c>
      <c r="G729" s="154"/>
      <c r="H729" s="152" t="s">
        <v>5</v>
      </c>
    </row>
    <row r="730" spans="1:9" ht="26.25" customHeight="1">
      <c r="A730" s="171"/>
      <c r="B730" s="153">
        <v>122</v>
      </c>
      <c r="C730" s="171"/>
      <c r="D730" s="171" t="s">
        <v>224</v>
      </c>
      <c r="E730" s="152" t="s">
        <v>223</v>
      </c>
      <c r="F730" s="155">
        <f>VLOOKUP(E730,IN_05_17!$B$8:$E$634,4,FALSE)</f>
        <v>558524.32019121468</v>
      </c>
      <c r="G730" s="171"/>
      <c r="H730" s="152" t="s">
        <v>2</v>
      </c>
    </row>
    <row r="731" spans="1:9" ht="15" customHeight="1">
      <c r="A731" s="154"/>
      <c r="B731" s="298" t="s">
        <v>222</v>
      </c>
      <c r="C731" s="298"/>
      <c r="D731" s="298"/>
      <c r="E731" s="152" t="s">
        <v>7</v>
      </c>
      <c r="F731" s="153" t="s">
        <v>6</v>
      </c>
      <c r="G731" s="154"/>
      <c r="H731" s="152" t="s">
        <v>5</v>
      </c>
    </row>
    <row r="732" spans="1:9">
      <c r="A732" s="171"/>
      <c r="B732" s="153">
        <v>90</v>
      </c>
      <c r="C732" s="171"/>
      <c r="D732" s="171" t="s">
        <v>221</v>
      </c>
      <c r="E732" s="152" t="s">
        <v>220</v>
      </c>
      <c r="F732" s="155">
        <f>VLOOKUP(E732,IN_05_17!$B$8:$E$634,4,FALSE)</f>
        <v>12562.767518728539</v>
      </c>
      <c r="G732" s="171"/>
      <c r="H732" s="152" t="s">
        <v>2</v>
      </c>
    </row>
    <row r="733" spans="1:9" ht="15" customHeight="1">
      <c r="A733" s="154"/>
      <c r="B733" s="298" t="s">
        <v>219</v>
      </c>
      <c r="C733" s="298"/>
      <c r="D733" s="298"/>
      <c r="E733" s="152" t="s">
        <v>7</v>
      </c>
      <c r="F733" s="153" t="s">
        <v>6</v>
      </c>
      <c r="G733" s="154"/>
      <c r="H733" s="152" t="s">
        <v>5</v>
      </c>
    </row>
    <row r="734" spans="1:9">
      <c r="A734" s="171"/>
      <c r="B734" s="153">
        <v>63</v>
      </c>
      <c r="C734" s="171"/>
      <c r="D734" s="171" t="s">
        <v>218</v>
      </c>
      <c r="E734" s="152" t="s">
        <v>217</v>
      </c>
      <c r="F734" s="155">
        <f>VLOOKUP(E734,IN_05_17!$B$8:$E$634,4,FALSE)</f>
        <v>1368081.9964268066</v>
      </c>
      <c r="G734" s="171"/>
      <c r="H734" s="152" t="s">
        <v>2</v>
      </c>
    </row>
    <row r="735" spans="1:9">
      <c r="A735" s="171"/>
      <c r="B735" s="153">
        <v>74</v>
      </c>
      <c r="C735" s="171"/>
      <c r="D735" s="171" t="s">
        <v>215</v>
      </c>
      <c r="E735" s="152" t="s">
        <v>216</v>
      </c>
      <c r="F735" s="155">
        <f>VLOOKUP(E735,IN_05_17!$B$8:$E$634,4,FALSE)</f>
        <v>2647300.384828453</v>
      </c>
      <c r="G735" s="171"/>
      <c r="H735" s="152" t="s">
        <v>2</v>
      </c>
    </row>
    <row r="736" spans="1:9">
      <c r="A736" s="171"/>
      <c r="B736" s="153">
        <v>75</v>
      </c>
      <c r="C736" s="171"/>
      <c r="D736" s="171" t="s">
        <v>215</v>
      </c>
      <c r="E736" s="152" t="s">
        <v>214</v>
      </c>
      <c r="F736" s="155">
        <f>VLOOKUP(E736,IN_05_17!$B$8:$E$634,4,FALSE)</f>
        <v>1023.0017537621103</v>
      </c>
      <c r="G736" s="171"/>
      <c r="H736" s="152" t="s">
        <v>61</v>
      </c>
      <c r="I736" s="151" t="s">
        <v>1740</v>
      </c>
    </row>
    <row r="737" spans="1:8" ht="26.25" customHeight="1">
      <c r="A737" s="171"/>
      <c r="B737" s="153">
        <v>82</v>
      </c>
      <c r="C737" s="171"/>
      <c r="D737" s="171" t="s">
        <v>213</v>
      </c>
      <c r="E737" s="152" t="s">
        <v>212</v>
      </c>
      <c r="F737" s="155">
        <f>VLOOKUP(E737,IN_05_17!$B$8:$E$634,4,FALSE)</f>
        <v>3934415.6385964365</v>
      </c>
      <c r="G737" s="171"/>
      <c r="H737" s="152" t="s">
        <v>2</v>
      </c>
    </row>
    <row r="738" spans="1:8">
      <c r="A738" s="171"/>
      <c r="B738" s="153">
        <v>92</v>
      </c>
      <c r="C738" s="171"/>
      <c r="D738" s="171" t="s">
        <v>2328</v>
      </c>
      <c r="E738" s="152" t="s">
        <v>210</v>
      </c>
      <c r="F738" s="155">
        <f>VLOOKUP(E738,IN_05_17!$B$8:$E$634,4,FALSE)</f>
        <v>4302978.1165808439</v>
      </c>
      <c r="G738" s="171"/>
      <c r="H738" s="152" t="s">
        <v>2</v>
      </c>
    </row>
    <row r="739" spans="1:8">
      <c r="A739" s="171"/>
      <c r="B739" s="153"/>
      <c r="C739" s="171"/>
      <c r="D739" s="171" t="s">
        <v>211</v>
      </c>
      <c r="E739" s="152" t="s">
        <v>2422</v>
      </c>
      <c r="F739" s="155">
        <f>VLOOKUP(E739,IN_05_17!$B$8:$E$634,4,FALSE)</f>
        <v>586249.92544165906</v>
      </c>
      <c r="G739" s="171"/>
      <c r="H739" s="152" t="s">
        <v>2</v>
      </c>
    </row>
    <row r="740" spans="1:8" ht="26.25" customHeight="1">
      <c r="A740" s="171"/>
      <c r="B740" s="153">
        <v>143</v>
      </c>
      <c r="C740" s="171"/>
      <c r="D740" s="171" t="s">
        <v>209</v>
      </c>
      <c r="E740" s="152" t="s">
        <v>208</v>
      </c>
      <c r="F740" s="155">
        <f>VLOOKUP(E740,IN_05_17!$B$8:$E$634,4,FALSE)</f>
        <v>1571342.3777773534</v>
      </c>
      <c r="G740" s="171"/>
      <c r="H740" s="152" t="s">
        <v>2</v>
      </c>
    </row>
    <row r="741" spans="1:8">
      <c r="A741" s="171"/>
      <c r="B741" s="153">
        <v>144</v>
      </c>
      <c r="C741" s="171"/>
      <c r="D741" s="171" t="s">
        <v>207</v>
      </c>
      <c r="E741" s="152" t="s">
        <v>206</v>
      </c>
      <c r="F741" s="155">
        <f>VLOOKUP(E741,IN_05_17!$B$8:$E$634,4,FALSE)</f>
        <v>1709905.9903041311</v>
      </c>
      <c r="G741" s="171"/>
      <c r="H741" s="152" t="s">
        <v>2</v>
      </c>
    </row>
    <row r="742" spans="1:8" ht="15" customHeight="1">
      <c r="A742" s="154"/>
      <c r="B742" s="298" t="s">
        <v>205</v>
      </c>
      <c r="C742" s="298"/>
      <c r="D742" s="298"/>
      <c r="E742" s="152" t="s">
        <v>7</v>
      </c>
      <c r="F742" s="153" t="s">
        <v>6</v>
      </c>
      <c r="G742" s="154"/>
      <c r="H742" s="152" t="s">
        <v>5</v>
      </c>
    </row>
    <row r="743" spans="1:8">
      <c r="A743" s="171"/>
      <c r="B743" s="153">
        <v>126</v>
      </c>
      <c r="C743" s="171"/>
      <c r="D743" s="171" t="s">
        <v>204</v>
      </c>
      <c r="E743" s="152" t="s">
        <v>203</v>
      </c>
      <c r="F743" s="155">
        <f>VLOOKUP(E743,IN_05_17!$B$8:$E$634,4,FALSE)</f>
        <v>521141.12340603367</v>
      </c>
      <c r="G743" s="171"/>
      <c r="H743" s="152" t="s">
        <v>2</v>
      </c>
    </row>
    <row r="744" spans="1:8" ht="15" customHeight="1">
      <c r="A744" s="154"/>
      <c r="B744" s="298" t="s">
        <v>202</v>
      </c>
      <c r="C744" s="298"/>
      <c r="D744" s="298"/>
      <c r="E744" s="152" t="s">
        <v>7</v>
      </c>
      <c r="F744" s="153" t="s">
        <v>6</v>
      </c>
      <c r="G744" s="154"/>
      <c r="H744" s="152" t="s">
        <v>5</v>
      </c>
    </row>
    <row r="745" spans="1:8">
      <c r="A745" s="171"/>
      <c r="B745" s="153">
        <v>827</v>
      </c>
      <c r="C745" s="171"/>
      <c r="D745" s="171" t="s">
        <v>201</v>
      </c>
      <c r="E745" s="152" t="s">
        <v>200</v>
      </c>
      <c r="F745" s="155">
        <f>VLOOKUP(E745,IN_05_17!$B$8:$E$634,4,FALSE)</f>
        <v>8560.46131880541</v>
      </c>
      <c r="G745" s="171"/>
      <c r="H745" s="152" t="s">
        <v>2</v>
      </c>
    </row>
    <row r="746" spans="1:8">
      <c r="A746" s="171"/>
      <c r="B746" s="153">
        <v>828</v>
      </c>
      <c r="C746" s="171"/>
      <c r="D746" s="171" t="s">
        <v>199</v>
      </c>
      <c r="E746" s="152" t="s">
        <v>198</v>
      </c>
      <c r="F746" s="155">
        <f>VLOOKUP(E746,IN_05_17!$B$8:$E$634,4,FALSE)</f>
        <v>863.99429974057034</v>
      </c>
      <c r="G746" s="171"/>
      <c r="H746" s="152" t="s">
        <v>2</v>
      </c>
    </row>
    <row r="747" spans="1:8">
      <c r="A747" s="171"/>
      <c r="B747" s="153">
        <v>829</v>
      </c>
      <c r="C747" s="171"/>
      <c r="D747" s="171" t="s">
        <v>197</v>
      </c>
      <c r="E747" s="152" t="s">
        <v>196</v>
      </c>
      <c r="F747" s="155">
        <f>VLOOKUP(E747,IN_05_17!$B$8:$E$634,4,FALSE)</f>
        <v>1243.9057585068933</v>
      </c>
      <c r="G747" s="171"/>
      <c r="H747" s="152" t="s">
        <v>2</v>
      </c>
    </row>
    <row r="748" spans="1:8">
      <c r="A748" s="171"/>
      <c r="B748" s="153">
        <v>830</v>
      </c>
      <c r="C748" s="171"/>
      <c r="D748" s="171" t="s">
        <v>195</v>
      </c>
      <c r="E748" s="152" t="s">
        <v>194</v>
      </c>
      <c r="F748" s="155">
        <f>VLOOKUP(E748,IN_05_17!$B$8:$E$634,4,FALSE)</f>
        <v>128.51721815520384</v>
      </c>
      <c r="G748" s="171"/>
      <c r="H748" s="152" t="s">
        <v>2</v>
      </c>
    </row>
    <row r="749" spans="1:8">
      <c r="A749" s="171"/>
      <c r="B749" s="153">
        <v>831</v>
      </c>
      <c r="C749" s="171"/>
      <c r="D749" s="171" t="s">
        <v>193</v>
      </c>
      <c r="E749" s="152" t="s">
        <v>192</v>
      </c>
      <c r="F749" s="155">
        <f>VLOOKUP(E749,IN_05_17!$B$8:$E$634,4,FALSE)</f>
        <v>319.69930428560048</v>
      </c>
      <c r="G749" s="171"/>
      <c r="H749" s="152" t="s">
        <v>2</v>
      </c>
    </row>
    <row r="750" spans="1:8" ht="26.25" customHeight="1">
      <c r="A750" s="171"/>
      <c r="B750" s="153">
        <v>832</v>
      </c>
      <c r="C750" s="171"/>
      <c r="D750" s="171" t="s">
        <v>191</v>
      </c>
      <c r="E750" s="152" t="s">
        <v>190</v>
      </c>
      <c r="F750" s="155">
        <f>VLOOKUP(E750,IN_05_17!$B$8:$E$634,4,FALSE)</f>
        <v>47.968590058726427</v>
      </c>
      <c r="G750" s="171"/>
      <c r="H750" s="152" t="s">
        <v>2</v>
      </c>
    </row>
    <row r="751" spans="1:8">
      <c r="A751" s="171"/>
      <c r="B751" s="153">
        <v>833</v>
      </c>
      <c r="C751" s="171"/>
      <c r="D751" s="171" t="s">
        <v>189</v>
      </c>
      <c r="E751" s="152" t="s">
        <v>188</v>
      </c>
      <c r="F751" s="155">
        <f>VLOOKUP(E751,IN_05_17!$B$8:$E$634,4,FALSE)</f>
        <v>151.67591560665664</v>
      </c>
      <c r="G751" s="171"/>
      <c r="H751" s="152" t="s">
        <v>2</v>
      </c>
    </row>
    <row r="752" spans="1:8" ht="26.25" customHeight="1">
      <c r="A752" s="171"/>
      <c r="B752" s="153">
        <v>834</v>
      </c>
      <c r="C752" s="171"/>
      <c r="D752" s="171" t="s">
        <v>187</v>
      </c>
      <c r="E752" s="152" t="s">
        <v>186</v>
      </c>
      <c r="F752" s="155">
        <f>VLOOKUP(E752,IN_05_17!$B$8:$E$634,4,FALSE)</f>
        <v>55.296415809250668</v>
      </c>
      <c r="G752" s="171"/>
      <c r="H752" s="152" t="s">
        <v>2</v>
      </c>
    </row>
    <row r="753" spans="1:8">
      <c r="A753" s="171"/>
      <c r="B753" s="153">
        <v>835</v>
      </c>
      <c r="C753" s="171"/>
      <c r="D753" s="171" t="s">
        <v>185</v>
      </c>
      <c r="E753" s="152" t="s">
        <v>184</v>
      </c>
      <c r="F753" s="155">
        <f>VLOOKUP(E753,IN_05_17!$B$8:$E$634,4,FALSE)</f>
        <v>2453.0974871770541</v>
      </c>
      <c r="G753" s="171"/>
      <c r="H753" s="152" t="s">
        <v>2</v>
      </c>
    </row>
    <row r="754" spans="1:8">
      <c r="A754" s="171"/>
      <c r="B754" s="153">
        <v>836</v>
      </c>
      <c r="C754" s="171"/>
      <c r="D754" s="171" t="s">
        <v>183</v>
      </c>
      <c r="E754" s="152" t="s">
        <v>182</v>
      </c>
      <c r="F754" s="155">
        <f>VLOOKUP(E754,IN_05_17!$B$8:$E$634,4,FALSE)</f>
        <v>3793.1114205039457</v>
      </c>
      <c r="G754" s="171"/>
      <c r="H754" s="152" t="s">
        <v>2</v>
      </c>
    </row>
    <row r="755" spans="1:8">
      <c r="A755" s="171"/>
      <c r="B755" s="153">
        <v>837</v>
      </c>
      <c r="C755" s="171"/>
      <c r="D755" s="171" t="s">
        <v>181</v>
      </c>
      <c r="E755" s="152" t="s">
        <v>180</v>
      </c>
      <c r="F755" s="155">
        <f>VLOOKUP(E755,IN_05_17!$B$8:$E$634,4,FALSE)</f>
        <v>5781.8994209923312</v>
      </c>
      <c r="G755" s="171"/>
      <c r="H755" s="152" t="s">
        <v>2</v>
      </c>
    </row>
    <row r="756" spans="1:8">
      <c r="A756" s="171"/>
      <c r="B756" s="153">
        <v>1079</v>
      </c>
      <c r="C756" s="171"/>
      <c r="D756" s="171" t="s">
        <v>179</v>
      </c>
      <c r="E756" s="152" t="s">
        <v>178</v>
      </c>
      <c r="F756" s="155">
        <f>VLOOKUP(E756,IN_05_17!$B$8:$E$634,4,FALSE)</f>
        <v>296.66219077955503</v>
      </c>
      <c r="G756" s="171"/>
      <c r="H756" s="152" t="s">
        <v>2</v>
      </c>
    </row>
    <row r="757" spans="1:8" ht="15" customHeight="1">
      <c r="A757" s="154"/>
      <c r="B757" s="298" t="s">
        <v>177</v>
      </c>
      <c r="C757" s="298"/>
      <c r="D757" s="298"/>
      <c r="E757" s="152" t="s">
        <v>7</v>
      </c>
      <c r="F757" s="153" t="s">
        <v>6</v>
      </c>
      <c r="G757" s="154"/>
      <c r="H757" s="152" t="s">
        <v>5</v>
      </c>
    </row>
    <row r="758" spans="1:8">
      <c r="A758" s="171"/>
      <c r="B758" s="153">
        <v>145</v>
      </c>
      <c r="C758" s="171"/>
      <c r="D758" s="171" t="s">
        <v>176</v>
      </c>
      <c r="E758" s="152" t="s">
        <v>175</v>
      </c>
      <c r="F758" s="155">
        <f>VLOOKUP(E758,IN_05_17!$B$8:$E$634,4,FALSE)</f>
        <v>13291.67143456158</v>
      </c>
      <c r="G758" s="171"/>
      <c r="H758" s="152" t="s">
        <v>2</v>
      </c>
    </row>
    <row r="759" spans="1:8">
      <c r="A759" s="171"/>
      <c r="B759" s="153">
        <v>146</v>
      </c>
      <c r="C759" s="171"/>
      <c r="D759" s="171" t="s">
        <v>174</v>
      </c>
      <c r="E759" s="152" t="s">
        <v>173</v>
      </c>
      <c r="F759" s="155">
        <f>VLOOKUP(E759,IN_05_17!$B$8:$E$634,4,FALSE)</f>
        <v>14321.898248692771</v>
      </c>
      <c r="G759" s="171"/>
      <c r="H759" s="152" t="s">
        <v>2</v>
      </c>
    </row>
    <row r="760" spans="1:8">
      <c r="A760" s="171"/>
      <c r="B760" s="153">
        <v>147</v>
      </c>
      <c r="C760" s="171"/>
      <c r="D760" s="171" t="s">
        <v>172</v>
      </c>
      <c r="E760" s="152" t="s">
        <v>171</v>
      </c>
      <c r="F760" s="155">
        <f>VLOOKUP(E760,IN_05_17!$B$8:$E$634,4,FALSE)</f>
        <v>14580.803450189109</v>
      </c>
      <c r="G760" s="171"/>
      <c r="H760" s="152" t="s">
        <v>2</v>
      </c>
    </row>
    <row r="761" spans="1:8" ht="15" customHeight="1">
      <c r="A761" s="154"/>
      <c r="B761" s="298" t="s">
        <v>170</v>
      </c>
      <c r="C761" s="298"/>
      <c r="D761" s="298"/>
      <c r="E761" s="152" t="s">
        <v>7</v>
      </c>
      <c r="F761" s="153" t="s">
        <v>6</v>
      </c>
      <c r="G761" s="154"/>
      <c r="H761" s="152" t="s">
        <v>5</v>
      </c>
    </row>
    <row r="762" spans="1:8">
      <c r="A762" s="171"/>
      <c r="B762" s="153">
        <v>65</v>
      </c>
      <c r="C762" s="171"/>
      <c r="D762" s="171" t="s">
        <v>169</v>
      </c>
      <c r="E762" s="152" t="s">
        <v>168</v>
      </c>
      <c r="F762" s="155">
        <f>VLOOKUP(E762,IN_05_17!$B$8:$E$634,4,FALSE)</f>
        <v>257637.06737323132</v>
      </c>
      <c r="G762" s="171"/>
      <c r="H762" s="152" t="s">
        <v>2</v>
      </c>
    </row>
    <row r="763" spans="1:8">
      <c r="A763" s="171"/>
      <c r="B763" s="153">
        <v>148</v>
      </c>
      <c r="C763" s="171"/>
      <c r="D763" s="171" t="s">
        <v>167</v>
      </c>
      <c r="E763" s="152" t="s">
        <v>166</v>
      </c>
      <c r="F763" s="155">
        <f>VLOOKUP(E763,IN_05_17!$B$8:$E$634,4,FALSE)</f>
        <v>246800.71744696327</v>
      </c>
      <c r="G763" s="171"/>
      <c r="H763" s="152" t="s">
        <v>2</v>
      </c>
    </row>
    <row r="764" spans="1:8">
      <c r="A764" s="171"/>
      <c r="B764" s="153">
        <v>149</v>
      </c>
      <c r="C764" s="171"/>
      <c r="D764" s="171" t="s">
        <v>165</v>
      </c>
      <c r="E764" s="152" t="s">
        <v>164</v>
      </c>
      <c r="F764" s="155">
        <f>VLOOKUP(E764,IN_05_17!$B$8:$E$634,4,FALSE)</f>
        <v>237942.6235314541</v>
      </c>
      <c r="G764" s="171"/>
      <c r="H764" s="152" t="s">
        <v>2</v>
      </c>
    </row>
    <row r="765" spans="1:8" ht="15" customHeight="1">
      <c r="A765" s="154"/>
      <c r="B765" s="298" t="s">
        <v>163</v>
      </c>
      <c r="C765" s="298"/>
      <c r="D765" s="298"/>
      <c r="E765" s="152" t="s">
        <v>7</v>
      </c>
      <c r="F765" s="153" t="s">
        <v>6</v>
      </c>
      <c r="G765" s="154"/>
      <c r="H765" s="152" t="s">
        <v>5</v>
      </c>
    </row>
    <row r="766" spans="1:8" ht="15" customHeight="1">
      <c r="A766" s="171"/>
      <c r="B766" s="153">
        <v>69</v>
      </c>
      <c r="C766" s="171"/>
      <c r="D766" s="171" t="s">
        <v>162</v>
      </c>
      <c r="E766" s="152" t="s">
        <v>161</v>
      </c>
      <c r="F766" s="155">
        <f>VLOOKUP(E766,IN_05_17!$B$8:$E$634,4,FALSE)</f>
        <v>15.042309080260535</v>
      </c>
      <c r="G766" s="171"/>
      <c r="H766" s="152" t="s">
        <v>156</v>
      </c>
    </row>
    <row r="767" spans="1:8" ht="15" customHeight="1">
      <c r="A767" s="171"/>
      <c r="B767" s="153">
        <v>128</v>
      </c>
      <c r="C767" s="171"/>
      <c r="D767" s="171" t="s">
        <v>160</v>
      </c>
      <c r="E767" s="152" t="s">
        <v>159</v>
      </c>
      <c r="F767" s="155">
        <f>VLOOKUP(E767,IN_05_17!$B$8:$E$634,4,FALSE)</f>
        <v>16.858626797592652</v>
      </c>
      <c r="G767" s="171"/>
      <c r="H767" s="152" t="s">
        <v>156</v>
      </c>
    </row>
    <row r="768" spans="1:8" ht="15" customHeight="1">
      <c r="A768" s="171"/>
      <c r="B768" s="153">
        <v>1150</v>
      </c>
      <c r="C768" s="171"/>
      <c r="D768" s="171" t="s">
        <v>158</v>
      </c>
      <c r="E768" s="152" t="s">
        <v>157</v>
      </c>
      <c r="F768" s="155">
        <f>VLOOKUP(E768,IN_05_17!$B$8:$E$634,4,FALSE)</f>
        <v>22.812987827864525</v>
      </c>
      <c r="G768" s="171"/>
      <c r="H768" s="152" t="s">
        <v>156</v>
      </c>
    </row>
    <row r="769" spans="1:8" ht="15" customHeight="1">
      <c r="A769" s="171"/>
      <c r="B769" s="153">
        <v>1391</v>
      </c>
      <c r="C769" s="171"/>
      <c r="D769" s="171" t="s">
        <v>155</v>
      </c>
      <c r="E769" s="152" t="s">
        <v>154</v>
      </c>
      <c r="F769" s="155">
        <f>VLOOKUP(E769,IN_05_17!$B$8:$E$634,4,FALSE)</f>
        <v>13.206435473481706</v>
      </c>
      <c r="G769" s="171"/>
      <c r="H769" s="152" t="s">
        <v>153</v>
      </c>
    </row>
    <row r="770" spans="1:8" ht="15" customHeight="1">
      <c r="A770" s="154"/>
      <c r="B770" s="298" t="s">
        <v>152</v>
      </c>
      <c r="C770" s="298"/>
      <c r="D770" s="298"/>
      <c r="E770" s="152" t="s">
        <v>7</v>
      </c>
      <c r="F770" s="153" t="s">
        <v>6</v>
      </c>
      <c r="G770" s="154"/>
      <c r="H770" s="152" t="s">
        <v>5</v>
      </c>
    </row>
    <row r="771" spans="1:8">
      <c r="A771" s="171"/>
      <c r="B771" s="153">
        <v>137</v>
      </c>
      <c r="C771" s="171"/>
      <c r="D771" s="171" t="s">
        <v>150</v>
      </c>
      <c r="E771" s="152" t="s">
        <v>151</v>
      </c>
      <c r="F771" s="155">
        <f>VLOOKUP(E771,IN_05_17!$B$8:$E$634,4,FALSE)</f>
        <v>561301.1807338089</v>
      </c>
      <c r="G771" s="171"/>
      <c r="H771" s="152" t="s">
        <v>2</v>
      </c>
    </row>
    <row r="772" spans="1:8">
      <c r="A772" s="171"/>
      <c r="B772" s="153"/>
      <c r="C772" s="171"/>
      <c r="D772" s="171" t="s">
        <v>150</v>
      </c>
      <c r="E772" s="152" t="s">
        <v>149</v>
      </c>
      <c r="F772" s="155">
        <f>VLOOKUP(E772,IN_05_17!$B$8:$E$634,4,FALSE)</f>
        <v>818.69080380372282</v>
      </c>
      <c r="G772" s="171"/>
      <c r="H772" s="152" t="s">
        <v>61</v>
      </c>
    </row>
    <row r="773" spans="1:8" ht="15" customHeight="1">
      <c r="A773" s="154"/>
      <c r="B773" s="298" t="s">
        <v>148</v>
      </c>
      <c r="C773" s="298"/>
      <c r="D773" s="298"/>
      <c r="E773" s="152" t="s">
        <v>7</v>
      </c>
      <c r="F773" s="153" t="s">
        <v>6</v>
      </c>
      <c r="G773" s="154"/>
      <c r="H773" s="152" t="s">
        <v>5</v>
      </c>
    </row>
    <row r="774" spans="1:8" ht="30">
      <c r="A774" s="171"/>
      <c r="B774" s="153">
        <v>1288</v>
      </c>
      <c r="C774" s="171"/>
      <c r="D774" s="171" t="s">
        <v>147</v>
      </c>
      <c r="E774" s="152" t="s">
        <v>146</v>
      </c>
      <c r="F774" s="155">
        <f>VLOOKUP(E774,IN_05_17!$B$8:$E$634,4,FALSE)</f>
        <v>931585.28613672231</v>
      </c>
      <c r="G774" s="171"/>
      <c r="H774" s="152" t="s">
        <v>2</v>
      </c>
    </row>
    <row r="775" spans="1:8">
      <c r="A775" s="171"/>
      <c r="B775" s="153">
        <v>1289</v>
      </c>
      <c r="C775" s="171"/>
      <c r="D775" s="171" t="s">
        <v>145</v>
      </c>
      <c r="E775" s="152" t="s">
        <v>144</v>
      </c>
      <c r="F775" s="155">
        <f>VLOOKUP(E775,IN_05_17!$B$8:$E$634,4,FALSE)</f>
        <v>1315956.8036464064</v>
      </c>
      <c r="G775" s="171"/>
      <c r="H775" s="152" t="s">
        <v>2</v>
      </c>
    </row>
    <row r="776" spans="1:8" ht="30">
      <c r="A776" s="171"/>
      <c r="B776" s="153">
        <v>1290</v>
      </c>
      <c r="C776" s="171"/>
      <c r="D776" s="171" t="s">
        <v>143</v>
      </c>
      <c r="E776" s="152" t="s">
        <v>142</v>
      </c>
      <c r="F776" s="155">
        <f>VLOOKUP(E776,IN_05_17!$B$8:$E$634,4,FALSE)</f>
        <v>958400.31913117087</v>
      </c>
      <c r="G776" s="171"/>
      <c r="H776" s="152" t="s">
        <v>2</v>
      </c>
    </row>
    <row r="777" spans="1:8" ht="15" customHeight="1">
      <c r="A777" s="154"/>
      <c r="B777" s="298" t="s">
        <v>141</v>
      </c>
      <c r="C777" s="298"/>
      <c r="D777" s="298"/>
      <c r="E777" s="152" t="s">
        <v>7</v>
      </c>
      <c r="F777" s="153" t="s">
        <v>6</v>
      </c>
      <c r="G777" s="154"/>
      <c r="H777" s="152" t="s">
        <v>5</v>
      </c>
    </row>
    <row r="778" spans="1:8" ht="26.25" customHeight="1">
      <c r="A778" s="171"/>
      <c r="B778" s="153">
        <v>110</v>
      </c>
      <c r="C778" s="171"/>
      <c r="D778" s="171" t="s">
        <v>140</v>
      </c>
      <c r="E778" s="152" t="s">
        <v>139</v>
      </c>
      <c r="F778" s="155">
        <f>VLOOKUP(E778,IN_05_17!$B$8:$E$634,4,FALSE)</f>
        <v>54018.547351879963</v>
      </c>
      <c r="G778" s="171"/>
      <c r="H778" s="152" t="s">
        <v>2</v>
      </c>
    </row>
    <row r="779" spans="1:8">
      <c r="A779" s="171"/>
      <c r="B779" s="153">
        <v>735</v>
      </c>
      <c r="C779" s="171"/>
      <c r="D779" s="171" t="s">
        <v>138</v>
      </c>
      <c r="E779" s="152" t="s">
        <v>137</v>
      </c>
      <c r="F779" s="155">
        <f>VLOOKUP(E779,IN_05_17!$B$8:$E$634,4,FALSE)</f>
        <v>3515.4144294261664</v>
      </c>
      <c r="G779" s="171"/>
      <c r="H779" s="152" t="s">
        <v>2</v>
      </c>
    </row>
    <row r="780" spans="1:8">
      <c r="A780" s="171"/>
      <c r="B780" s="153">
        <v>738</v>
      </c>
      <c r="C780" s="171"/>
      <c r="D780" s="171" t="s">
        <v>136</v>
      </c>
      <c r="E780" s="152" t="s">
        <v>135</v>
      </c>
      <c r="F780" s="155">
        <f>VLOOKUP(E780,IN_05_17!$B$8:$E$634,4,FALSE)</f>
        <v>1332.5358073893683</v>
      </c>
      <c r="G780" s="171"/>
      <c r="H780" s="152" t="s">
        <v>2</v>
      </c>
    </row>
    <row r="781" spans="1:8">
      <c r="A781" s="171"/>
      <c r="B781" s="153">
        <v>740</v>
      </c>
      <c r="C781" s="171"/>
      <c r="D781" s="171" t="s">
        <v>134</v>
      </c>
      <c r="E781" s="152" t="s">
        <v>133</v>
      </c>
      <c r="F781" s="155">
        <f>VLOOKUP(E781,IN_05_17!$B$8:$E$634,4,FALSE)</f>
        <v>44612.935385937766</v>
      </c>
      <c r="G781" s="171"/>
      <c r="H781" s="152" t="s">
        <v>2</v>
      </c>
    </row>
    <row r="782" spans="1:8" ht="26.25" customHeight="1">
      <c r="A782" s="154"/>
      <c r="B782" s="298" t="s">
        <v>132</v>
      </c>
      <c r="C782" s="298"/>
      <c r="D782" s="298"/>
      <c r="E782" s="152" t="s">
        <v>7</v>
      </c>
      <c r="F782" s="153" t="s">
        <v>6</v>
      </c>
      <c r="G782" s="154"/>
      <c r="H782" s="152" t="s">
        <v>5</v>
      </c>
    </row>
    <row r="783" spans="1:8">
      <c r="A783" s="171"/>
      <c r="B783" s="153">
        <v>150</v>
      </c>
      <c r="C783" s="171"/>
      <c r="D783" s="171" t="s">
        <v>131</v>
      </c>
      <c r="E783" s="152" t="s">
        <v>130</v>
      </c>
      <c r="F783" s="155">
        <f>VLOOKUP(E783,IN_05_17!$B$8:$E$634,4,FALSE)</f>
        <v>2506.2455888714335</v>
      </c>
      <c r="G783" s="171"/>
      <c r="H783" s="152" t="s">
        <v>2</v>
      </c>
    </row>
    <row r="784" spans="1:8" ht="15" customHeight="1">
      <c r="A784" s="154"/>
      <c r="B784" s="298" t="s">
        <v>129</v>
      </c>
      <c r="C784" s="298"/>
      <c r="D784" s="298"/>
      <c r="E784" s="152" t="s">
        <v>7</v>
      </c>
      <c r="F784" s="153" t="s">
        <v>6</v>
      </c>
      <c r="G784" s="154"/>
      <c r="H784" s="152" t="s">
        <v>5</v>
      </c>
    </row>
    <row r="785" spans="1:9">
      <c r="A785" s="171"/>
      <c r="B785" s="153">
        <v>83</v>
      </c>
      <c r="C785" s="171"/>
      <c r="D785" s="171" t="s">
        <v>128</v>
      </c>
      <c r="E785" s="152" t="s">
        <v>127</v>
      </c>
      <c r="F785" s="155">
        <f>VLOOKUP(E785,IN_05_17!$B$8:$E$634,4,FALSE)</f>
        <v>1479.2755694165371</v>
      </c>
      <c r="G785" s="171"/>
      <c r="H785" s="152" t="s">
        <v>61</v>
      </c>
      <c r="I785" s="151" t="s">
        <v>1740</v>
      </c>
    </row>
    <row r="786" spans="1:9" ht="26.25" customHeight="1">
      <c r="A786" s="154"/>
      <c r="B786" s="298" t="s">
        <v>126</v>
      </c>
      <c r="C786" s="298"/>
      <c r="D786" s="298"/>
      <c r="E786" s="152" t="s">
        <v>7</v>
      </c>
      <c r="F786" s="153" t="s">
        <v>6</v>
      </c>
      <c r="G786" s="154"/>
      <c r="H786" s="152" t="s">
        <v>5</v>
      </c>
    </row>
    <row r="787" spans="1:9">
      <c r="A787" s="171"/>
      <c r="B787" s="153">
        <v>114</v>
      </c>
      <c r="C787" s="171"/>
      <c r="D787" s="171" t="s">
        <v>125</v>
      </c>
      <c r="E787" s="152" t="s">
        <v>124</v>
      </c>
      <c r="F787" s="155">
        <f>VLOOKUP(E787,IN_05_17!$B$8:$E$634,4,FALSE)</f>
        <v>404008.86239839473</v>
      </c>
      <c r="G787" s="171"/>
      <c r="H787" s="152" t="s">
        <v>2</v>
      </c>
    </row>
    <row r="788" spans="1:9" ht="15" customHeight="1">
      <c r="A788" s="154"/>
      <c r="B788" s="298" t="s">
        <v>123</v>
      </c>
      <c r="C788" s="298"/>
      <c r="D788" s="298"/>
      <c r="E788" s="152" t="s">
        <v>7</v>
      </c>
      <c r="F788" s="153" t="s">
        <v>6</v>
      </c>
      <c r="G788" s="154"/>
      <c r="H788" s="152" t="s">
        <v>5</v>
      </c>
    </row>
    <row r="789" spans="1:9">
      <c r="A789" s="171"/>
      <c r="B789" s="153">
        <v>72</v>
      </c>
      <c r="C789" s="171"/>
      <c r="D789" s="171" t="s">
        <v>2416</v>
      </c>
      <c r="E789" s="152" t="s">
        <v>121</v>
      </c>
      <c r="F789" s="155">
        <f>VLOOKUP(E789,IN_05_17!$B$8:$E$634,4,FALSE)</f>
        <v>3547243.393779288</v>
      </c>
      <c r="G789" s="171"/>
      <c r="H789" s="152" t="s">
        <v>2</v>
      </c>
    </row>
    <row r="790" spans="1:9">
      <c r="A790" s="171"/>
      <c r="B790" s="153">
        <v>73</v>
      </c>
      <c r="C790" s="171"/>
      <c r="D790" s="171" t="s">
        <v>120</v>
      </c>
      <c r="E790" s="152" t="s">
        <v>119</v>
      </c>
      <c r="F790" s="155">
        <f>VLOOKUP(E790,IN_05_17!$B$8:$E$634,4,FALSE)</f>
        <v>1254.2645494318097</v>
      </c>
      <c r="G790" s="171"/>
      <c r="H790" s="152" t="s">
        <v>61</v>
      </c>
    </row>
    <row r="791" spans="1:9" ht="26.25" customHeight="1">
      <c r="A791" s="154"/>
      <c r="B791" s="298" t="s">
        <v>118</v>
      </c>
      <c r="C791" s="298"/>
      <c r="D791" s="298"/>
      <c r="E791" s="152" t="s">
        <v>7</v>
      </c>
      <c r="F791" s="153" t="s">
        <v>6</v>
      </c>
      <c r="G791" s="154"/>
      <c r="H791" s="152" t="s">
        <v>5</v>
      </c>
    </row>
    <row r="792" spans="1:9">
      <c r="A792" s="171"/>
      <c r="B792" s="153">
        <v>118</v>
      </c>
      <c r="C792" s="171"/>
      <c r="D792" s="171" t="s">
        <v>117</v>
      </c>
      <c r="E792" s="152" t="s">
        <v>116</v>
      </c>
      <c r="F792" s="155">
        <f>VLOOKUP(E792,IN_05_17!$B$8:$E$634,4,FALSE)</f>
        <v>312378.75874657271</v>
      </c>
      <c r="G792" s="171"/>
      <c r="H792" s="152" t="s">
        <v>2</v>
      </c>
    </row>
    <row r="793" spans="1:9">
      <c r="A793" s="171"/>
      <c r="B793" s="153">
        <v>120</v>
      </c>
      <c r="C793" s="171"/>
      <c r="D793" s="171" t="s">
        <v>2417</v>
      </c>
      <c r="E793" s="152" t="s">
        <v>115</v>
      </c>
      <c r="F793" s="155">
        <f>VLOOKUP(E793,IN_05_17!$B$8:$E$634,4,FALSE)</f>
        <v>768971.58380993141</v>
      </c>
      <c r="G793" s="171"/>
      <c r="H793" s="152" t="s">
        <v>2</v>
      </c>
    </row>
    <row r="794" spans="1:9" ht="26.25" customHeight="1">
      <c r="A794" s="154"/>
      <c r="B794" s="298" t="s">
        <v>114</v>
      </c>
      <c r="C794" s="298"/>
      <c r="D794" s="298"/>
      <c r="E794" s="152" t="s">
        <v>7</v>
      </c>
      <c r="F794" s="153" t="s">
        <v>6</v>
      </c>
      <c r="G794" s="154"/>
      <c r="H794" s="152" t="s">
        <v>5</v>
      </c>
    </row>
    <row r="795" spans="1:9">
      <c r="A795" s="171"/>
      <c r="B795" s="153">
        <v>76</v>
      </c>
      <c r="C795" s="171"/>
      <c r="D795" s="171" t="s">
        <v>112</v>
      </c>
      <c r="E795" s="152" t="s">
        <v>113</v>
      </c>
      <c r="F795" s="155">
        <f>VLOOKUP(E795,IN_05_17!$B$8:$E$634,4,FALSE)</f>
        <v>3872163.1411118321</v>
      </c>
      <c r="G795" s="171"/>
      <c r="H795" s="152" t="s">
        <v>2</v>
      </c>
    </row>
    <row r="796" spans="1:9">
      <c r="A796" s="171"/>
      <c r="B796" s="153">
        <v>77</v>
      </c>
      <c r="C796" s="171"/>
      <c r="D796" s="171" t="s">
        <v>112</v>
      </c>
      <c r="E796" s="152" t="s">
        <v>111</v>
      </c>
      <c r="F796" s="155">
        <f>VLOOKUP(E796,IN_05_17!$B$8:$E$634,4,FALSE)</f>
        <v>1061.8509121447523</v>
      </c>
      <c r="G796" s="171"/>
      <c r="H796" s="152" t="s">
        <v>61</v>
      </c>
    </row>
    <row r="797" spans="1:9" ht="15" customHeight="1">
      <c r="A797" s="154"/>
      <c r="B797" s="298" t="s">
        <v>110</v>
      </c>
      <c r="C797" s="298"/>
      <c r="D797" s="298"/>
      <c r="E797" s="152" t="s">
        <v>7</v>
      </c>
      <c r="F797" s="153" t="s">
        <v>6</v>
      </c>
      <c r="G797" s="154"/>
      <c r="H797" s="152" t="s">
        <v>5</v>
      </c>
    </row>
    <row r="798" spans="1:9" ht="26.25" customHeight="1">
      <c r="A798" s="171"/>
      <c r="B798" s="153">
        <v>94</v>
      </c>
      <c r="C798" s="171"/>
      <c r="D798" s="171" t="s">
        <v>2418</v>
      </c>
      <c r="E798" s="152" t="s">
        <v>2423</v>
      </c>
      <c r="F798" s="155">
        <f>VLOOKUP(E798,IN_05_17!$B$8:$E$634,4,FALSE)</f>
        <v>57743.254215535715</v>
      </c>
      <c r="G798" s="171"/>
      <c r="H798" s="152" t="s">
        <v>2</v>
      </c>
    </row>
    <row r="799" spans="1:9" ht="15" customHeight="1">
      <c r="A799" s="154"/>
      <c r="B799" s="298" t="s">
        <v>109</v>
      </c>
      <c r="C799" s="298"/>
      <c r="D799" s="298"/>
      <c r="E799" s="152" t="s">
        <v>7</v>
      </c>
      <c r="F799" s="153" t="s">
        <v>6</v>
      </c>
      <c r="G799" s="154"/>
      <c r="H799" s="152" t="s">
        <v>5</v>
      </c>
    </row>
    <row r="800" spans="1:9">
      <c r="A800" s="171"/>
      <c r="B800" s="153">
        <v>84</v>
      </c>
      <c r="C800" s="171"/>
      <c r="D800" s="171" t="s">
        <v>108</v>
      </c>
      <c r="E800" s="152" t="s">
        <v>107</v>
      </c>
      <c r="F800" s="155">
        <f>VLOOKUP(E800,IN_05_17!$B$8:$E$634,4,FALSE)</f>
        <v>1541863.957841042</v>
      </c>
      <c r="G800" s="171"/>
      <c r="H800" s="152" t="s">
        <v>2</v>
      </c>
    </row>
    <row r="801" spans="1:9">
      <c r="A801" s="171"/>
      <c r="B801" s="153">
        <v>85</v>
      </c>
      <c r="C801" s="171"/>
      <c r="D801" s="171" t="s">
        <v>106</v>
      </c>
      <c r="E801" s="152" t="s">
        <v>105</v>
      </c>
      <c r="F801" s="155">
        <f>VLOOKUP(E801,IN_05_17!$B$8:$E$634,4,FALSE)</f>
        <v>532.17501572331378</v>
      </c>
      <c r="G801" s="171"/>
      <c r="H801" s="152" t="s">
        <v>61</v>
      </c>
    </row>
    <row r="802" spans="1:9" ht="26.25" customHeight="1">
      <c r="A802" s="171"/>
      <c r="B802" s="153">
        <v>135</v>
      </c>
      <c r="C802" s="171"/>
      <c r="D802" s="171" t="s">
        <v>104</v>
      </c>
      <c r="E802" s="152" t="s">
        <v>2425</v>
      </c>
      <c r="F802" s="155">
        <f>VLOOKUP(E802,IN_05_17!$B$8:$E$634,4,FALSE)</f>
        <v>15592200.945051283</v>
      </c>
      <c r="G802" s="171"/>
      <c r="H802" s="152" t="s">
        <v>2</v>
      </c>
    </row>
    <row r="803" spans="1:9" ht="15" customHeight="1">
      <c r="A803" s="154"/>
      <c r="B803" s="298" t="s">
        <v>103</v>
      </c>
      <c r="C803" s="298"/>
      <c r="D803" s="298"/>
      <c r="E803" s="152" t="s">
        <v>7</v>
      </c>
      <c r="F803" s="153" t="s">
        <v>6</v>
      </c>
      <c r="G803" s="154"/>
      <c r="H803" s="152" t="s">
        <v>5</v>
      </c>
    </row>
    <row r="804" spans="1:9" ht="26.25" customHeight="1">
      <c r="A804" s="171"/>
      <c r="B804" s="153">
        <v>129</v>
      </c>
      <c r="C804" s="171"/>
      <c r="D804" s="171" t="s">
        <v>102</v>
      </c>
      <c r="E804" s="152" t="s">
        <v>101</v>
      </c>
      <c r="F804" s="155">
        <f>VLOOKUP(E804,IN_05_17!$B$8:$E$634,4,FALSE)</f>
        <v>435162.43616752815</v>
      </c>
      <c r="G804" s="171"/>
      <c r="H804" s="152" t="s">
        <v>2</v>
      </c>
    </row>
    <row r="805" spans="1:9" ht="15" customHeight="1">
      <c r="A805" s="154"/>
      <c r="B805" s="298" t="s">
        <v>100</v>
      </c>
      <c r="C805" s="298"/>
      <c r="D805" s="298"/>
      <c r="E805" s="152" t="s">
        <v>7</v>
      </c>
      <c r="F805" s="153" t="s">
        <v>6</v>
      </c>
      <c r="G805" s="154"/>
      <c r="H805" s="152" t="s">
        <v>5</v>
      </c>
    </row>
    <row r="806" spans="1:9" ht="26.25" customHeight="1">
      <c r="A806" s="171"/>
      <c r="B806" s="153">
        <v>96</v>
      </c>
      <c r="C806" s="171"/>
      <c r="D806" s="171" t="s">
        <v>2419</v>
      </c>
      <c r="E806" s="152" t="s">
        <v>99</v>
      </c>
      <c r="F806" s="155">
        <f>VLOOKUP(E806,IN_05_17!$B$8:$E$634,4,FALSE)</f>
        <v>157690.22541734338</v>
      </c>
      <c r="G806" s="171"/>
      <c r="H806" s="152" t="s">
        <v>2</v>
      </c>
    </row>
    <row r="807" spans="1:9" ht="15" customHeight="1">
      <c r="A807" s="154"/>
      <c r="B807" s="298" t="s">
        <v>98</v>
      </c>
      <c r="C807" s="298"/>
      <c r="D807" s="298"/>
      <c r="E807" s="152" t="s">
        <v>7</v>
      </c>
      <c r="F807" s="153" t="s">
        <v>6</v>
      </c>
      <c r="G807" s="154"/>
      <c r="H807" s="152" t="s">
        <v>5</v>
      </c>
    </row>
    <row r="808" spans="1:9" ht="30">
      <c r="A808" s="171"/>
      <c r="B808" s="153">
        <v>70</v>
      </c>
      <c r="C808" s="171"/>
      <c r="D808" s="171" t="s">
        <v>2420</v>
      </c>
      <c r="E808" s="152" t="s">
        <v>97</v>
      </c>
      <c r="F808" s="155">
        <f>VLOOKUP(E808,IN_05_17!$B$8:$E$634,4,FALSE)</f>
        <v>2972748.5584543594</v>
      </c>
      <c r="G808" s="171"/>
      <c r="H808" s="152" t="s">
        <v>2</v>
      </c>
    </row>
    <row r="809" spans="1:9" ht="15" customHeight="1">
      <c r="A809" s="171"/>
      <c r="B809" s="153">
        <v>71</v>
      </c>
      <c r="C809" s="171"/>
      <c r="D809" s="171" t="s">
        <v>96</v>
      </c>
      <c r="E809" s="152" t="s">
        <v>95</v>
      </c>
      <c r="F809" s="155">
        <f>VLOOKUP(E809,IN_05_17!$B$8:$E$634,4,FALSE)</f>
        <v>908.74122646239823</v>
      </c>
      <c r="G809" s="171"/>
      <c r="H809" s="152" t="s">
        <v>61</v>
      </c>
      <c r="I809" s="151" t="s">
        <v>1740</v>
      </c>
    </row>
    <row r="810" spans="1:9" ht="30">
      <c r="A810" s="171"/>
      <c r="B810" s="153">
        <v>141</v>
      </c>
      <c r="C810" s="171"/>
      <c r="D810" s="171" t="s">
        <v>93</v>
      </c>
      <c r="E810" s="152" t="s">
        <v>94</v>
      </c>
      <c r="F810" s="155">
        <f>VLOOKUP(E810,IN_05_17!$B$8:$E$634,4,FALSE)</f>
        <v>3292085.9148583584</v>
      </c>
      <c r="G810" s="171"/>
      <c r="H810" s="152" t="s">
        <v>2</v>
      </c>
    </row>
    <row r="811" spans="1:9" ht="30">
      <c r="A811" s="171"/>
      <c r="B811" s="153">
        <v>142</v>
      </c>
      <c r="C811" s="171"/>
      <c r="D811" s="171" t="s">
        <v>93</v>
      </c>
      <c r="E811" s="152" t="s">
        <v>92</v>
      </c>
      <c r="F811" s="155">
        <f>VLOOKUP(E811,IN_05_17!$B$8:$E$634,4,FALSE)</f>
        <v>957.96908803105691</v>
      </c>
      <c r="G811" s="171"/>
      <c r="H811" s="152" t="s">
        <v>61</v>
      </c>
    </row>
    <row r="812" spans="1:9" ht="26.25" customHeight="1">
      <c r="A812" s="171"/>
      <c r="B812" s="153">
        <v>726</v>
      </c>
      <c r="C812" s="171"/>
      <c r="D812" s="171" t="s">
        <v>91</v>
      </c>
      <c r="E812" s="152" t="s">
        <v>90</v>
      </c>
      <c r="F812" s="155">
        <f>VLOOKUP(E812,IN_05_17!$B$8:$E$634,4,FALSE)</f>
        <v>3992894.0714381263</v>
      </c>
      <c r="G812" s="171"/>
      <c r="H812" s="152" t="s">
        <v>2</v>
      </c>
    </row>
    <row r="813" spans="1:9" ht="15" customHeight="1">
      <c r="A813" s="154"/>
      <c r="B813" s="298" t="s">
        <v>89</v>
      </c>
      <c r="C813" s="298"/>
      <c r="D813" s="298"/>
      <c r="E813" s="152" t="s">
        <v>7</v>
      </c>
      <c r="F813" s="153" t="s">
        <v>6</v>
      </c>
      <c r="G813" s="154"/>
      <c r="H813" s="152" t="s">
        <v>5</v>
      </c>
    </row>
    <row r="814" spans="1:9">
      <c r="A814" s="171"/>
      <c r="B814" s="153">
        <v>78</v>
      </c>
      <c r="C814" s="171"/>
      <c r="D814" s="171" t="s">
        <v>87</v>
      </c>
      <c r="E814" s="152" t="s">
        <v>88</v>
      </c>
      <c r="F814" s="155">
        <f>VLOOKUP(E814,IN_05_17!$B$8:$E$634,4,FALSE)</f>
        <v>1667910.9429642044</v>
      </c>
      <c r="G814" s="171"/>
      <c r="H814" s="152" t="s">
        <v>2</v>
      </c>
    </row>
    <row r="815" spans="1:9" ht="26.25" customHeight="1">
      <c r="A815" s="171"/>
      <c r="B815" s="153">
        <v>79</v>
      </c>
      <c r="C815" s="171"/>
      <c r="D815" s="171" t="s">
        <v>87</v>
      </c>
      <c r="E815" s="152" t="s">
        <v>86</v>
      </c>
      <c r="F815" s="155">
        <f>VLOOKUP(E815,IN_05_17!$B$8:$E$634,4,FALSE)</f>
        <v>577.46506689518253</v>
      </c>
      <c r="G815" s="171"/>
      <c r="H815" s="152" t="s">
        <v>61</v>
      </c>
    </row>
    <row r="816" spans="1:9">
      <c r="A816" s="171"/>
      <c r="B816" s="153">
        <v>80</v>
      </c>
      <c r="C816" s="171"/>
      <c r="D816" s="171" t="s">
        <v>84</v>
      </c>
      <c r="E816" s="152" t="s">
        <v>85</v>
      </c>
      <c r="F816" s="155">
        <f>VLOOKUP(E816,IN_05_17!$B$8:$E$634,4,FALSE)</f>
        <v>4417881.6072865482</v>
      </c>
      <c r="G816" s="171"/>
      <c r="H816" s="152" t="s">
        <v>2</v>
      </c>
    </row>
    <row r="817" spans="1:8">
      <c r="A817" s="171"/>
      <c r="B817" s="153">
        <v>81</v>
      </c>
      <c r="C817" s="171"/>
      <c r="D817" s="171" t="s">
        <v>84</v>
      </c>
      <c r="E817" s="152" t="s">
        <v>83</v>
      </c>
      <c r="F817" s="155">
        <f>VLOOKUP(E817,IN_05_17!$B$8:$E$634,4,FALSE)</f>
        <v>1072.273864887708</v>
      </c>
      <c r="G817" s="171"/>
      <c r="H817" s="152" t="s">
        <v>61</v>
      </c>
    </row>
    <row r="818" spans="1:8">
      <c r="A818" s="171"/>
      <c r="B818" s="153">
        <v>98</v>
      </c>
      <c r="C818" s="171"/>
      <c r="D818" s="171" t="s">
        <v>82</v>
      </c>
      <c r="E818" s="152" t="s">
        <v>81</v>
      </c>
      <c r="F818" s="155">
        <f>VLOOKUP(E818,IN_05_17!$B$8:$E$634,4,FALSE)</f>
        <v>433857.05132603017</v>
      </c>
      <c r="G818" s="171"/>
      <c r="H818" s="152" t="s">
        <v>2</v>
      </c>
    </row>
    <row r="819" spans="1:8">
      <c r="A819" s="171"/>
      <c r="B819" s="153">
        <v>100</v>
      </c>
      <c r="C819" s="171"/>
      <c r="D819" s="171" t="s">
        <v>80</v>
      </c>
      <c r="E819" s="152" t="s">
        <v>79</v>
      </c>
      <c r="F819" s="155">
        <f>VLOOKUP(E819,IN_05_17!$B$8:$E$634,4,FALSE)</f>
        <v>281835.41300705192</v>
      </c>
      <c r="G819" s="171"/>
      <c r="H819" s="152" t="s">
        <v>2</v>
      </c>
    </row>
    <row r="820" spans="1:8">
      <c r="A820" s="171"/>
      <c r="B820" s="153">
        <v>102</v>
      </c>
      <c r="C820" s="171"/>
      <c r="D820" s="171" t="s">
        <v>78</v>
      </c>
      <c r="E820" s="152" t="s">
        <v>77</v>
      </c>
      <c r="F820" s="155">
        <f>VLOOKUP(E820,IN_05_17!$B$8:$E$634,4,FALSE)</f>
        <v>319413.15655936667</v>
      </c>
      <c r="G820" s="171"/>
      <c r="H820" s="152" t="s">
        <v>2</v>
      </c>
    </row>
    <row r="821" spans="1:8">
      <c r="A821" s="171"/>
      <c r="B821" s="153">
        <v>108</v>
      </c>
      <c r="C821" s="171"/>
      <c r="D821" s="171" t="s">
        <v>2421</v>
      </c>
      <c r="E821" s="152" t="s">
        <v>76</v>
      </c>
      <c r="F821" s="155">
        <f>VLOOKUP(E821,IN_05_17!$B$8:$E$634,4,FALSE)</f>
        <v>38160.579019258279</v>
      </c>
      <c r="G821" s="171"/>
      <c r="H821" s="152" t="s">
        <v>2</v>
      </c>
    </row>
    <row r="822" spans="1:8">
      <c r="A822" s="171"/>
      <c r="B822" s="153">
        <v>133</v>
      </c>
      <c r="C822" s="171"/>
      <c r="D822" s="171" t="s">
        <v>75</v>
      </c>
      <c r="E822" s="152" t="s">
        <v>74</v>
      </c>
      <c r="F822" s="155">
        <f>VLOOKUP(E822,IN_05_17!$B$8:$E$634,4,FALSE)</f>
        <v>96841.561767830892</v>
      </c>
      <c r="G822" s="171"/>
      <c r="H822" s="152" t="s">
        <v>2</v>
      </c>
    </row>
    <row r="823" spans="1:8" ht="30">
      <c r="A823" s="171"/>
      <c r="B823" s="153">
        <v>806</v>
      </c>
      <c r="C823" s="171"/>
      <c r="D823" s="171" t="s">
        <v>73</v>
      </c>
      <c r="E823" s="152" t="s">
        <v>72</v>
      </c>
      <c r="F823" s="155">
        <f>VLOOKUP(E823,IN_05_17!$B$8:$E$634,4,FALSE)</f>
        <v>2808028.5988607835</v>
      </c>
      <c r="G823" s="171"/>
      <c r="H823" s="152" t="s">
        <v>2</v>
      </c>
    </row>
    <row r="824" spans="1:8" ht="15" customHeight="1">
      <c r="A824" s="154"/>
      <c r="B824" s="298" t="s">
        <v>71</v>
      </c>
      <c r="C824" s="298"/>
      <c r="D824" s="298"/>
      <c r="E824" s="152" t="s">
        <v>7</v>
      </c>
      <c r="F824" s="153" t="s">
        <v>6</v>
      </c>
      <c r="G824" s="154"/>
      <c r="H824" s="152" t="s">
        <v>5</v>
      </c>
    </row>
    <row r="825" spans="1:8">
      <c r="A825" s="171"/>
      <c r="B825" s="153">
        <v>104</v>
      </c>
      <c r="C825" s="171"/>
      <c r="D825" s="171" t="s">
        <v>70</v>
      </c>
      <c r="E825" s="152" t="s">
        <v>2424</v>
      </c>
      <c r="F825" s="155">
        <f>VLOOKUP(E825,IN_05_17!$B$8:$E$634,4,FALSE)</f>
        <v>208221.98102886704</v>
      </c>
      <c r="G825" s="171"/>
      <c r="H825" s="152" t="s">
        <v>2</v>
      </c>
    </row>
    <row r="826" spans="1:8" ht="15" customHeight="1">
      <c r="A826" s="154"/>
      <c r="B826" s="298" t="s">
        <v>69</v>
      </c>
      <c r="C826" s="298"/>
      <c r="D826" s="298"/>
      <c r="E826" s="152" t="s">
        <v>7</v>
      </c>
      <c r="F826" s="153" t="s">
        <v>6</v>
      </c>
      <c r="G826" s="154"/>
      <c r="H826" s="152" t="s">
        <v>5</v>
      </c>
    </row>
    <row r="827" spans="1:8">
      <c r="A827" s="171"/>
      <c r="B827" s="153">
        <v>139</v>
      </c>
      <c r="C827" s="171"/>
      <c r="D827" s="171" t="s">
        <v>68</v>
      </c>
      <c r="E827" s="152" t="s">
        <v>2426</v>
      </c>
      <c r="F827" s="155">
        <f>VLOOKUP(E827,IN_05_17!$B$8:$E$634,4,FALSE)</f>
        <v>7155918.4879834931</v>
      </c>
      <c r="G827" s="171"/>
      <c r="H827" s="152" t="s">
        <v>2</v>
      </c>
    </row>
    <row r="828" spans="1:8" ht="15" customHeight="1">
      <c r="A828" s="154"/>
      <c r="B828" s="298" t="s">
        <v>67</v>
      </c>
      <c r="C828" s="298"/>
      <c r="D828" s="298"/>
      <c r="E828" s="152" t="s">
        <v>7</v>
      </c>
      <c r="F828" s="153" t="s">
        <v>6</v>
      </c>
      <c r="G828" s="154"/>
      <c r="H828" s="152" t="s">
        <v>5</v>
      </c>
    </row>
    <row r="829" spans="1:8">
      <c r="A829" s="171"/>
      <c r="B829" s="153">
        <v>86</v>
      </c>
      <c r="C829" s="171"/>
      <c r="D829" s="171" t="s">
        <v>63</v>
      </c>
      <c r="E829" s="152" t="s">
        <v>66</v>
      </c>
      <c r="F829" s="155">
        <f>VLOOKUP(E829,IN_05_17!$B$8:$E$634,4,FALSE)</f>
        <v>5037056.2287297538</v>
      </c>
      <c r="G829" s="171"/>
      <c r="H829" s="152" t="s">
        <v>2</v>
      </c>
    </row>
    <row r="830" spans="1:8" ht="30">
      <c r="A830" s="171"/>
      <c r="B830" s="153">
        <v>805</v>
      </c>
      <c r="C830" s="171"/>
      <c r="D830" s="171" t="s">
        <v>65</v>
      </c>
      <c r="E830" s="152" t="s">
        <v>64</v>
      </c>
      <c r="F830" s="155">
        <f>VLOOKUP(E830,IN_05_17!$B$8:$E$634,4,FALSE)</f>
        <v>10550964.0243209</v>
      </c>
      <c r="G830" s="171"/>
      <c r="H830" s="152" t="s">
        <v>2</v>
      </c>
    </row>
    <row r="831" spans="1:8" ht="26.25" customHeight="1">
      <c r="A831" s="171"/>
      <c r="B831" s="153">
        <v>87</v>
      </c>
      <c r="C831" s="171"/>
      <c r="D831" s="171" t="s">
        <v>63</v>
      </c>
      <c r="E831" s="152" t="s">
        <v>62</v>
      </c>
      <c r="F831" s="155">
        <f>VLOOKUP(E831,IN_05_17!$B$8:$E$634,4,FALSE)</f>
        <v>1385.3213924000504</v>
      </c>
      <c r="G831" s="171"/>
      <c r="H831" s="152" t="s">
        <v>61</v>
      </c>
    </row>
    <row r="832" spans="1:8" ht="30">
      <c r="A832" s="171"/>
      <c r="B832" s="153">
        <v>807</v>
      </c>
      <c r="C832" s="171"/>
      <c r="D832" s="171" t="s">
        <v>60</v>
      </c>
      <c r="E832" s="152" t="s">
        <v>59</v>
      </c>
      <c r="F832" s="155">
        <f>VLOOKUP(E832,IN_05_17!$B$8:$E$634,4,FALSE)</f>
        <v>6215043.2500848165</v>
      </c>
      <c r="G832" s="171"/>
      <c r="H832" s="152" t="s">
        <v>2</v>
      </c>
    </row>
    <row r="833" spans="1:8" ht="26.25" customHeight="1">
      <c r="A833" s="154"/>
      <c r="B833" s="298" t="s">
        <v>58</v>
      </c>
      <c r="C833" s="298"/>
      <c r="D833" s="298"/>
      <c r="E833" s="152" t="s">
        <v>7</v>
      </c>
      <c r="F833" s="153" t="s">
        <v>6</v>
      </c>
      <c r="G833" s="154"/>
      <c r="H833" s="152" t="s">
        <v>5</v>
      </c>
    </row>
    <row r="834" spans="1:8">
      <c r="A834" s="171"/>
      <c r="B834" s="153">
        <v>106</v>
      </c>
      <c r="C834" s="171"/>
      <c r="D834" s="171" t="s">
        <v>57</v>
      </c>
      <c r="E834" s="152" t="s">
        <v>56</v>
      </c>
      <c r="F834" s="155">
        <f>VLOOKUP(E834,IN_05_17!$B$8:$E$634,4,FALSE)</f>
        <v>2008427.4300427386</v>
      </c>
      <c r="G834" s="171"/>
      <c r="H834" s="152" t="s">
        <v>2</v>
      </c>
    </row>
    <row r="835" spans="1:8" ht="26.25" customHeight="1">
      <c r="A835" s="303" t="s">
        <v>55</v>
      </c>
      <c r="B835" s="303"/>
      <c r="C835" s="303"/>
      <c r="D835" s="303"/>
      <c r="E835" s="303"/>
      <c r="F835" s="303"/>
      <c r="G835" s="303"/>
      <c r="H835" s="303"/>
    </row>
    <row r="836" spans="1:8" ht="18" customHeight="1">
      <c r="A836" s="299" t="s">
        <v>54</v>
      </c>
      <c r="B836" s="299"/>
      <c r="C836" s="299"/>
      <c r="D836" s="299"/>
      <c r="E836" s="298"/>
      <c r="F836" s="298"/>
      <c r="G836" s="298"/>
      <c r="H836" s="298"/>
    </row>
    <row r="837" spans="1:8" ht="15" customHeight="1">
      <c r="A837" s="154"/>
      <c r="B837" s="298" t="s">
        <v>53</v>
      </c>
      <c r="C837" s="298"/>
      <c r="D837" s="298"/>
      <c r="E837" s="152" t="s">
        <v>7</v>
      </c>
      <c r="F837" s="153" t="s">
        <v>6</v>
      </c>
      <c r="G837" s="154"/>
      <c r="H837" s="152" t="s">
        <v>5</v>
      </c>
    </row>
    <row r="838" spans="1:8">
      <c r="A838" s="171"/>
      <c r="B838" s="153">
        <v>155</v>
      </c>
      <c r="C838" s="171"/>
      <c r="D838" s="171" t="s">
        <v>52</v>
      </c>
      <c r="E838" s="152" t="s">
        <v>51</v>
      </c>
      <c r="F838" s="155">
        <f>VLOOKUP(E838,IN_05_17!$B$8:$E$634,4,FALSE)</f>
        <v>91.837207936252881</v>
      </c>
      <c r="G838" s="171"/>
      <c r="H838" s="152" t="s">
        <v>3</v>
      </c>
    </row>
    <row r="839" spans="1:8" ht="15" customHeight="1">
      <c r="A839" s="154"/>
      <c r="B839" s="298" t="s">
        <v>50</v>
      </c>
      <c r="C839" s="298"/>
      <c r="D839" s="298"/>
      <c r="E839" s="152" t="s">
        <v>7</v>
      </c>
      <c r="F839" s="153" t="s">
        <v>6</v>
      </c>
      <c r="G839" s="154"/>
      <c r="H839" s="152" t="s">
        <v>5</v>
      </c>
    </row>
    <row r="840" spans="1:8">
      <c r="A840" s="171"/>
      <c r="B840" s="153">
        <v>152</v>
      </c>
      <c r="C840" s="171"/>
      <c r="D840" s="171" t="s">
        <v>49</v>
      </c>
      <c r="E840" s="152" t="s">
        <v>48</v>
      </c>
      <c r="F840" s="234">
        <f>VLOOKUP(E840,IN_05_17!$B$8:$E$634,4,FALSE)</f>
        <v>15.894545454545456</v>
      </c>
      <c r="G840" s="171"/>
      <c r="H840" s="152" t="s">
        <v>47</v>
      </c>
    </row>
    <row r="841" spans="1:8" ht="26.25" customHeight="1">
      <c r="A841" s="154"/>
      <c r="B841" s="298" t="s">
        <v>46</v>
      </c>
      <c r="C841" s="298"/>
      <c r="D841" s="298"/>
      <c r="E841" s="152" t="s">
        <v>7</v>
      </c>
      <c r="F841" s="153" t="s">
        <v>6</v>
      </c>
      <c r="G841" s="154"/>
      <c r="H841" s="152" t="s">
        <v>5</v>
      </c>
    </row>
    <row r="842" spans="1:8">
      <c r="A842" s="171"/>
      <c r="B842" s="153">
        <v>154</v>
      </c>
      <c r="C842" s="171"/>
      <c r="D842" s="171" t="s">
        <v>45</v>
      </c>
      <c r="E842" s="152" t="s">
        <v>44</v>
      </c>
      <c r="F842" s="155">
        <f>VLOOKUP(E842,IN_05_17!$B$8:$E$634,4,FALSE)</f>
        <v>308.91250000000002</v>
      </c>
      <c r="G842" s="171"/>
      <c r="H842" s="152" t="s">
        <v>2</v>
      </c>
    </row>
    <row r="843" spans="1:8" ht="15" customHeight="1">
      <c r="A843" s="154"/>
      <c r="B843" s="298" t="s">
        <v>43</v>
      </c>
      <c r="C843" s="298"/>
      <c r="D843" s="298"/>
      <c r="E843" s="152" t="s">
        <v>7</v>
      </c>
      <c r="F843" s="153" t="s">
        <v>6</v>
      </c>
      <c r="G843" s="154"/>
      <c r="H843" s="152" t="s">
        <v>5</v>
      </c>
    </row>
    <row r="844" spans="1:8" ht="30" customHeight="1">
      <c r="A844" s="171"/>
      <c r="B844" s="153">
        <v>156</v>
      </c>
      <c r="C844" s="171"/>
      <c r="D844" s="171" t="s">
        <v>42</v>
      </c>
      <c r="E844" s="152" t="s">
        <v>41</v>
      </c>
      <c r="F844" s="155">
        <f>VLOOKUP(E844,IN_05_17!$B$8:$E$634,4,FALSE)</f>
        <v>24273.398781568132</v>
      </c>
      <c r="G844" s="171"/>
      <c r="H844" s="152" t="s">
        <v>2</v>
      </c>
    </row>
    <row r="845" spans="1:8" ht="26.25" customHeight="1">
      <c r="A845" s="171"/>
      <c r="B845" s="153">
        <v>157</v>
      </c>
      <c r="C845" s="171"/>
      <c r="D845" s="171" t="s">
        <v>40</v>
      </c>
      <c r="E845" s="152" t="s">
        <v>39</v>
      </c>
      <c r="F845" s="155">
        <f>VLOOKUP(E845,IN_05_17!$B$8:$E$634,4,FALSE)</f>
        <v>27349.487959500006</v>
      </c>
      <c r="G845" s="171"/>
      <c r="H845" s="152" t="s">
        <v>2</v>
      </c>
    </row>
    <row r="846" spans="1:8" ht="26.25" customHeight="1">
      <c r="A846" s="154"/>
      <c r="B846" s="298" t="s">
        <v>38</v>
      </c>
      <c r="C846" s="298"/>
      <c r="D846" s="298"/>
      <c r="E846" s="152" t="s">
        <v>7</v>
      </c>
      <c r="F846" s="153" t="s">
        <v>6</v>
      </c>
      <c r="G846" s="154"/>
      <c r="H846" s="152" t="s">
        <v>5</v>
      </c>
    </row>
    <row r="847" spans="1:8">
      <c r="A847" s="171"/>
      <c r="B847" s="153">
        <v>151</v>
      </c>
      <c r="C847" s="171"/>
      <c r="D847" s="171" t="s">
        <v>37</v>
      </c>
      <c r="E847" s="152" t="s">
        <v>36</v>
      </c>
      <c r="F847" s="155">
        <f>VLOOKUP(E847,IN_05_17!$B$8:$E$634,4,FALSE)</f>
        <v>27</v>
      </c>
      <c r="G847" s="171"/>
      <c r="H847" s="152" t="s">
        <v>33</v>
      </c>
    </row>
    <row r="848" spans="1:8" ht="26.25" customHeight="1">
      <c r="A848" s="171"/>
      <c r="B848" s="153">
        <v>153</v>
      </c>
      <c r="C848" s="171"/>
      <c r="D848" s="171" t="s">
        <v>35</v>
      </c>
      <c r="E848" s="152" t="s">
        <v>34</v>
      </c>
      <c r="F848" s="155">
        <f>VLOOKUP(E848,IN_05_17!$B$8:$E$634,4,FALSE)</f>
        <v>18</v>
      </c>
      <c r="G848" s="171"/>
      <c r="H848" s="152" t="s">
        <v>33</v>
      </c>
    </row>
    <row r="849" spans="1:9">
      <c r="A849" s="231"/>
      <c r="B849" s="231"/>
      <c r="C849" s="231"/>
      <c r="D849" s="231"/>
      <c r="E849" s="231"/>
      <c r="F849" s="233"/>
      <c r="G849" s="231"/>
      <c r="H849" s="231"/>
    </row>
    <row r="850" spans="1:9" ht="26.25" customHeight="1">
      <c r="A850" s="231"/>
      <c r="B850" s="231"/>
      <c r="C850" s="231"/>
      <c r="D850" s="231"/>
      <c r="E850" s="231"/>
      <c r="F850" s="232"/>
      <c r="G850" s="231"/>
      <c r="H850" s="231"/>
    </row>
    <row r="851" spans="1:9">
      <c r="F851" s="157">
        <f>SUM(F6:F850)</f>
        <v>106683376.76367465</v>
      </c>
      <c r="I851" s="157"/>
    </row>
    <row r="852" spans="1:9" ht="26.25" customHeight="1">
      <c r="F852" s="157"/>
    </row>
    <row r="855" spans="1:9" ht="26.25" customHeight="1"/>
  </sheetData>
  <mergeCells count="248">
    <mergeCell ref="B843:D843"/>
    <mergeCell ref="B846:D846"/>
    <mergeCell ref="A836:D836"/>
    <mergeCell ref="E836:H836"/>
    <mergeCell ref="B837:D837"/>
    <mergeCell ref="B839:D839"/>
    <mergeCell ref="B841:D841"/>
    <mergeCell ref="B824:D824"/>
    <mergeCell ref="B826:D826"/>
    <mergeCell ref="B828:D828"/>
    <mergeCell ref="B833:D833"/>
    <mergeCell ref="A835:H835"/>
    <mergeCell ref="B799:D799"/>
    <mergeCell ref="B803:D803"/>
    <mergeCell ref="B805:D805"/>
    <mergeCell ref="B807:D807"/>
    <mergeCell ref="B813:D813"/>
    <mergeCell ref="B786:D786"/>
    <mergeCell ref="B788:D788"/>
    <mergeCell ref="B791:D791"/>
    <mergeCell ref="B794:D794"/>
    <mergeCell ref="B797:D797"/>
    <mergeCell ref="B770:D770"/>
    <mergeCell ref="B773:D773"/>
    <mergeCell ref="B777:D777"/>
    <mergeCell ref="B782:D782"/>
    <mergeCell ref="B784:D784"/>
    <mergeCell ref="B742:D742"/>
    <mergeCell ref="B744:D744"/>
    <mergeCell ref="B757:D757"/>
    <mergeCell ref="B761:D761"/>
    <mergeCell ref="B765:D765"/>
    <mergeCell ref="B724:D724"/>
    <mergeCell ref="B727:D727"/>
    <mergeCell ref="B729:D729"/>
    <mergeCell ref="B731:D731"/>
    <mergeCell ref="B733:D733"/>
    <mergeCell ref="B718:D718"/>
    <mergeCell ref="B720:D720"/>
    <mergeCell ref="A722:H722"/>
    <mergeCell ref="A723:D723"/>
    <mergeCell ref="E723:H723"/>
    <mergeCell ref="B707:D707"/>
    <mergeCell ref="B709:D709"/>
    <mergeCell ref="B711:D711"/>
    <mergeCell ref="B713:D713"/>
    <mergeCell ref="B716:D716"/>
    <mergeCell ref="B697:D697"/>
    <mergeCell ref="B699:D699"/>
    <mergeCell ref="A705:H705"/>
    <mergeCell ref="A706:D706"/>
    <mergeCell ref="E706:H706"/>
    <mergeCell ref="B688:D688"/>
    <mergeCell ref="B691:D691"/>
    <mergeCell ref="A694:D694"/>
    <mergeCell ref="E694:H694"/>
    <mergeCell ref="B695:D695"/>
    <mergeCell ref="B679:D679"/>
    <mergeCell ref="B682:D682"/>
    <mergeCell ref="B684:D684"/>
    <mergeCell ref="A687:D687"/>
    <mergeCell ref="E687:H687"/>
    <mergeCell ref="B671:D671"/>
    <mergeCell ref="B673:D673"/>
    <mergeCell ref="B676:D676"/>
    <mergeCell ref="A678:D678"/>
    <mergeCell ref="E678:H678"/>
    <mergeCell ref="B646:D646"/>
    <mergeCell ref="B651:D651"/>
    <mergeCell ref="B653:D653"/>
    <mergeCell ref="B663:D663"/>
    <mergeCell ref="B665:D665"/>
    <mergeCell ref="B584:D584"/>
    <mergeCell ref="B586:D586"/>
    <mergeCell ref="B609:D609"/>
    <mergeCell ref="B642:D642"/>
    <mergeCell ref="B644:D644"/>
    <mergeCell ref="B576:D576"/>
    <mergeCell ref="B579:D579"/>
    <mergeCell ref="B581:D581"/>
    <mergeCell ref="A583:D583"/>
    <mergeCell ref="E583:H583"/>
    <mergeCell ref="B563:D563"/>
    <mergeCell ref="B565:D565"/>
    <mergeCell ref="B570:D570"/>
    <mergeCell ref="B572:D572"/>
    <mergeCell ref="B574:D574"/>
    <mergeCell ref="B555:D555"/>
    <mergeCell ref="B557:D557"/>
    <mergeCell ref="B559:D559"/>
    <mergeCell ref="B561:D561"/>
    <mergeCell ref="B542:D542"/>
    <mergeCell ref="B545:D545"/>
    <mergeCell ref="B548:D548"/>
    <mergeCell ref="B550:D550"/>
    <mergeCell ref="B552:D552"/>
    <mergeCell ref="E529:H529"/>
    <mergeCell ref="B530:D530"/>
    <mergeCell ref="B534:D534"/>
    <mergeCell ref="B537:D537"/>
    <mergeCell ref="A541:D541"/>
    <mergeCell ref="E541:H541"/>
    <mergeCell ref="B517:D517"/>
    <mergeCell ref="B522:D522"/>
    <mergeCell ref="B525:D525"/>
    <mergeCell ref="B527:D527"/>
    <mergeCell ref="A529:D529"/>
    <mergeCell ref="B501:D501"/>
    <mergeCell ref="B506:D506"/>
    <mergeCell ref="B509:D509"/>
    <mergeCell ref="B511:D511"/>
    <mergeCell ref="B514:D514"/>
    <mergeCell ref="B489:D489"/>
    <mergeCell ref="B491:D491"/>
    <mergeCell ref="B493:D493"/>
    <mergeCell ref="B496:D496"/>
    <mergeCell ref="B498:D498"/>
    <mergeCell ref="A482:D482"/>
    <mergeCell ref="E482:H482"/>
    <mergeCell ref="B483:D483"/>
    <mergeCell ref="B486:D486"/>
    <mergeCell ref="A488:D488"/>
    <mergeCell ref="E488:H488"/>
    <mergeCell ref="A430:D430"/>
    <mergeCell ref="E430:H430"/>
    <mergeCell ref="B431:D431"/>
    <mergeCell ref="B439:D439"/>
    <mergeCell ref="B480:D480"/>
    <mergeCell ref="B418:D418"/>
    <mergeCell ref="A421:D421"/>
    <mergeCell ref="E421:H421"/>
    <mergeCell ref="B422:D422"/>
    <mergeCell ref="B425:D425"/>
    <mergeCell ref="B400:D400"/>
    <mergeCell ref="B402:D402"/>
    <mergeCell ref="B414:D414"/>
    <mergeCell ref="A417:D417"/>
    <mergeCell ref="E417:H417"/>
    <mergeCell ref="B379:D379"/>
    <mergeCell ref="B390:D390"/>
    <mergeCell ref="B393:D393"/>
    <mergeCell ref="B395:D395"/>
    <mergeCell ref="B397:D397"/>
    <mergeCell ref="B369:D369"/>
    <mergeCell ref="B374:D374"/>
    <mergeCell ref="B376:D376"/>
    <mergeCell ref="A378:D378"/>
    <mergeCell ref="E378:H378"/>
    <mergeCell ref="A358:D358"/>
    <mergeCell ref="E358:H358"/>
    <mergeCell ref="B359:D359"/>
    <mergeCell ref="B361:D361"/>
    <mergeCell ref="B367:D367"/>
    <mergeCell ref="B329:D329"/>
    <mergeCell ref="B346:D346"/>
    <mergeCell ref="B349:D349"/>
    <mergeCell ref="B353:D353"/>
    <mergeCell ref="B355:D355"/>
    <mergeCell ref="B320:D320"/>
    <mergeCell ref="B322:D322"/>
    <mergeCell ref="A326:D326"/>
    <mergeCell ref="E326:H326"/>
    <mergeCell ref="B327:D327"/>
    <mergeCell ref="A311:D311"/>
    <mergeCell ref="E311:H311"/>
    <mergeCell ref="B312:D312"/>
    <mergeCell ref="B314:D314"/>
    <mergeCell ref="B317:D317"/>
    <mergeCell ref="B292:D292"/>
    <mergeCell ref="B294:D294"/>
    <mergeCell ref="A295:D295"/>
    <mergeCell ref="E295:H295"/>
    <mergeCell ref="B296:D296"/>
    <mergeCell ref="B278:D278"/>
    <mergeCell ref="B280:D280"/>
    <mergeCell ref="B282:D282"/>
    <mergeCell ref="B287:D287"/>
    <mergeCell ref="B290:D290"/>
    <mergeCell ref="B239:D239"/>
    <mergeCell ref="B242:D242"/>
    <mergeCell ref="B244:D244"/>
    <mergeCell ref="B271:D271"/>
    <mergeCell ref="B273:D273"/>
    <mergeCell ref="E230:H230"/>
    <mergeCell ref="B231:D231"/>
    <mergeCell ref="B236:D236"/>
    <mergeCell ref="A238:D238"/>
    <mergeCell ref="E238:H238"/>
    <mergeCell ref="B214:D214"/>
    <mergeCell ref="B217:D217"/>
    <mergeCell ref="B222:D222"/>
    <mergeCell ref="B228:D228"/>
    <mergeCell ref="A230:D230"/>
    <mergeCell ref="B164:D164"/>
    <mergeCell ref="B172:D172"/>
    <mergeCell ref="B190:D190"/>
    <mergeCell ref="B200:D200"/>
    <mergeCell ref="B204:D204"/>
    <mergeCell ref="B137:D137"/>
    <mergeCell ref="B145:D145"/>
    <mergeCell ref="B160:D160"/>
    <mergeCell ref="A163:D163"/>
    <mergeCell ref="E163:H163"/>
    <mergeCell ref="B115:D115"/>
    <mergeCell ref="B117:D117"/>
    <mergeCell ref="B126:D126"/>
    <mergeCell ref="A136:D136"/>
    <mergeCell ref="E136:H136"/>
    <mergeCell ref="A106:D106"/>
    <mergeCell ref="E106:H106"/>
    <mergeCell ref="B107:D107"/>
    <mergeCell ref="B110:D110"/>
    <mergeCell ref="A114:D114"/>
    <mergeCell ref="E114:H114"/>
    <mergeCell ref="B93:D93"/>
    <mergeCell ref="B97:D97"/>
    <mergeCell ref="A103:D103"/>
    <mergeCell ref="E103:H103"/>
    <mergeCell ref="B104:D104"/>
    <mergeCell ref="B81:D81"/>
    <mergeCell ref="B83:D83"/>
    <mergeCell ref="A87:D87"/>
    <mergeCell ref="E87:H87"/>
    <mergeCell ref="B88:D88"/>
    <mergeCell ref="B67:D67"/>
    <mergeCell ref="B69:D69"/>
    <mergeCell ref="B71:D71"/>
    <mergeCell ref="B77:D77"/>
    <mergeCell ref="B79:D79"/>
    <mergeCell ref="B60:D60"/>
    <mergeCell ref="B62:D62"/>
    <mergeCell ref="A64:D64"/>
    <mergeCell ref="E64:H64"/>
    <mergeCell ref="B65:D65"/>
    <mergeCell ref="B52:D52"/>
    <mergeCell ref="B55:D55"/>
    <mergeCell ref="B57:D57"/>
    <mergeCell ref="A59:D59"/>
    <mergeCell ref="E59:H59"/>
    <mergeCell ref="A2:H2"/>
    <mergeCell ref="A3:H3"/>
    <mergeCell ref="A4:D4"/>
    <mergeCell ref="E4:H4"/>
    <mergeCell ref="B5:D5"/>
    <mergeCell ref="B25:D25"/>
    <mergeCell ref="B34:D34"/>
    <mergeCell ref="B39:D39"/>
    <mergeCell ref="B43:D43"/>
  </mergeCells>
  <printOptions horizontalCentered="1"/>
  <pageMargins left="0.39370078740157483" right="0.19685039370078741" top="0.74803149606299213" bottom="0.59055118110236227" header="0.31496062992125984" footer="0.31496062992125984"/>
  <pageSetup paperSize="9" scale="80" orientation="portrait" verticalDpi="300" r:id="rId1"/>
  <headerFooter>
    <oddHeader>&amp;L&amp;"Arial,Negrita"ANEXO I</oddHeader>
    <oddFooter>&amp;LPRECIOS TESTIGOS&amp;CMAYO 2017</oddFooter>
  </headerFooter>
  <rowBreaks count="22" manualBreakCount="22">
    <brk id="42" max="7" man="1"/>
    <brk id="86" max="7" man="1"/>
    <brk id="125" max="7" man="1"/>
    <brk id="162" max="7" man="1"/>
    <brk id="213" max="7" man="1"/>
    <brk id="264" max="7" man="1"/>
    <brk id="310" max="7" man="1"/>
    <brk id="357" max="7" man="1"/>
    <brk id="377" max="7" man="1"/>
    <brk id="416" max="7" man="1"/>
    <brk id="456" max="7" man="1"/>
    <brk id="487" max="7" man="1"/>
    <brk id="517" max="7" man="1"/>
    <brk id="562" max="7" man="1"/>
    <brk id="664" max="7" man="1"/>
    <brk id="693" max="7" man="1"/>
    <brk id="721" max="7" man="1"/>
    <brk id="775" max="7" man="1"/>
    <brk id="802" max="7" man="1"/>
    <brk id="834" max="7" man="1"/>
    <brk id="852" max="16383" man="1"/>
    <brk id="86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J252"/>
  <sheetViews>
    <sheetView workbookViewId="0">
      <selection activeCell="M6" sqref="M6"/>
    </sheetView>
  </sheetViews>
  <sheetFormatPr baseColWidth="10" defaultRowHeight="12.75"/>
  <cols>
    <col min="1" max="1" width="3.7109375" style="57" customWidth="1"/>
    <col min="2" max="2" width="9.85546875" style="57" customWidth="1"/>
    <col min="3" max="7" width="10.7109375" style="55" customWidth="1"/>
    <col min="8" max="8" width="7.42578125" style="57" bestFit="1" customWidth="1"/>
    <col min="9" max="9" width="13" style="58" customWidth="1"/>
    <col min="10" max="10" width="1.42578125" style="55" customWidth="1"/>
    <col min="11" max="16384" width="11.42578125" style="55"/>
  </cols>
  <sheetData>
    <row r="1" spans="1:10" ht="69.75" customHeight="1"/>
    <row r="2" spans="1:10" s="51" customFormat="1" ht="33.75" customHeight="1">
      <c r="A2" s="290" t="str">
        <f>'PT ORGANISMOS'!A2</f>
        <v>Precios de MAYO 2017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s="51" customFormat="1" ht="30" customHeight="1">
      <c r="A3" s="291" t="s">
        <v>1528</v>
      </c>
      <c r="B3" s="291"/>
      <c r="C3" s="291"/>
      <c r="D3" s="291"/>
      <c r="E3" s="291"/>
      <c r="F3" s="291"/>
      <c r="G3" s="291"/>
      <c r="H3" s="291"/>
      <c r="I3" s="291"/>
      <c r="J3" s="291"/>
    </row>
    <row r="4" spans="1:10" s="51" customFormat="1" ht="13.5" customHeight="1">
      <c r="A4" s="305"/>
      <c r="B4" s="305"/>
      <c r="C4" s="305"/>
      <c r="D4" s="305"/>
      <c r="E4" s="305"/>
      <c r="F4" s="305"/>
      <c r="G4" s="305"/>
      <c r="H4" s="305"/>
      <c r="I4" s="305"/>
      <c r="J4" s="305"/>
    </row>
    <row r="5" spans="1:10" ht="18" customHeight="1">
      <c r="A5" s="42" t="str">
        <f>'Mov. Tierra'!$B$4</f>
        <v>1 - Movimiento de Tierra</v>
      </c>
      <c r="B5" s="52"/>
      <c r="C5" s="53"/>
      <c r="D5" s="53"/>
      <c r="E5" s="53"/>
      <c r="F5" s="53"/>
      <c r="G5" s="53"/>
      <c r="H5" s="52"/>
      <c r="I5" s="54"/>
      <c r="J5" s="53"/>
    </row>
    <row r="6" spans="1:10" ht="27" customHeight="1">
      <c r="A6" s="19" t="s">
        <v>1462</v>
      </c>
      <c r="B6" s="59" t="s">
        <v>1463</v>
      </c>
      <c r="C6" s="295" t="s">
        <v>1464</v>
      </c>
      <c r="D6" s="295"/>
      <c r="E6" s="295"/>
      <c r="F6" s="295"/>
      <c r="G6" s="295"/>
      <c r="H6" s="60" t="s">
        <v>5</v>
      </c>
      <c r="I6" s="306" t="s">
        <v>1478</v>
      </c>
      <c r="J6" s="306"/>
    </row>
    <row r="7" spans="1:10">
      <c r="A7" s="61">
        <v>1</v>
      </c>
      <c r="B7" s="61" t="s">
        <v>31</v>
      </c>
      <c r="C7" s="62" t="str">
        <f>VLOOKUP($B7,'Mov. Tierra'!$A$6:$H$73,2,FALSE)</f>
        <v>Excavación de zanja a mano</v>
      </c>
      <c r="D7" s="62"/>
      <c r="E7" s="62"/>
      <c r="F7" s="62"/>
      <c r="G7" s="62"/>
      <c r="H7" s="61" t="str">
        <f>VLOOKUP($B7,'Mov. Tierra'!$A$6:$H$73,8,FALSE)</f>
        <v>m3</v>
      </c>
      <c r="I7" s="63">
        <f>VLOOKUP($B7,'Mov. Tierra'!$A$6:$H$73,7,FALSE)</f>
        <v>395.41658900000016</v>
      </c>
      <c r="J7" s="62"/>
    </row>
    <row r="8" spans="1:10">
      <c r="A8" s="52">
        <v>2</v>
      </c>
      <c r="B8" s="52" t="s">
        <v>29</v>
      </c>
      <c r="C8" s="53" t="str">
        <f>VLOOKUP($B8,'Mov. Tierra'!$A$6:$H$73,2,FALSE)</f>
        <v>Excavación de sótanos a mano</v>
      </c>
      <c r="D8" s="53"/>
      <c r="E8" s="53"/>
      <c r="F8" s="53"/>
      <c r="G8" s="53"/>
      <c r="H8" s="52" t="str">
        <f>VLOOKUP($B8,'Mov. Tierra'!$A$6:$H$73,8,FALSE)</f>
        <v>m3</v>
      </c>
      <c r="I8" s="56">
        <f>VLOOKUP($B8,'Mov. Tierra'!$A$6:$H$73,7,FALSE)</f>
        <v>501.19682300000017</v>
      </c>
      <c r="J8" s="53"/>
    </row>
    <row r="9" spans="1:10">
      <c r="A9" s="52">
        <v>3</v>
      </c>
      <c r="B9" s="52" t="s">
        <v>27</v>
      </c>
      <c r="C9" s="53" t="str">
        <f>VLOOKUP($B9,'Mov. Tierra'!$A$6:$H$73,2,FALSE)</f>
        <v>Excavación de pozos estr. a mano</v>
      </c>
      <c r="D9" s="53"/>
      <c r="E9" s="53"/>
      <c r="F9" s="53"/>
      <c r="G9" s="53"/>
      <c r="H9" s="52" t="str">
        <f>VLOOKUP($B9,'Mov. Tierra'!$A$6:$H$73,8,FALSE)</f>
        <v>m3</v>
      </c>
      <c r="I9" s="56">
        <f>VLOOKUP($B9,'Mov. Tierra'!$A$6:$H$73,7,FALSE)</f>
        <v>836.1675640000002</v>
      </c>
      <c r="J9" s="53"/>
    </row>
    <row r="10" spans="1:10">
      <c r="A10" s="52">
        <v>4</v>
      </c>
      <c r="B10" s="52" t="s">
        <v>26</v>
      </c>
      <c r="C10" s="53" t="str">
        <f>VLOOKUP($B10,'Mov. Tierra'!$A$6:$H$73,2,FALSE)</f>
        <v>Exctracción a mano y retiro de suelos (500m)</v>
      </c>
      <c r="D10" s="53"/>
      <c r="E10" s="53"/>
      <c r="F10" s="53"/>
      <c r="G10" s="53"/>
      <c r="H10" s="52" t="str">
        <f>VLOOKUP($B10,'Mov. Tierra'!$A$6:$H$73,8,FALSE)</f>
        <v>m3</v>
      </c>
      <c r="I10" s="56">
        <f>VLOOKUP($B10,'Mov. Tierra'!$A$6:$H$73,7,FALSE)</f>
        <v>521.65685807524233</v>
      </c>
      <c r="J10" s="53"/>
    </row>
    <row r="11" spans="1:10">
      <c r="A11" s="52">
        <v>5</v>
      </c>
      <c r="B11" s="52" t="s">
        <v>25</v>
      </c>
      <c r="C11" s="53" t="str">
        <f>VLOOKUP($B11,'Mov. Tierra'!$A$6:$H$73,2,FALSE)</f>
        <v>Desmonte y terraplen a mano y máquina</v>
      </c>
      <c r="D11" s="53"/>
      <c r="E11" s="53"/>
      <c r="F11" s="53"/>
      <c r="G11" s="53"/>
      <c r="H11" s="52" t="str">
        <f>VLOOKUP($B11,'Mov. Tierra'!$A$6:$H$73,8,FALSE)</f>
        <v>m3</v>
      </c>
      <c r="I11" s="56">
        <f>VLOOKUP($B11,'Mov. Tierra'!$A$6:$H$73,7,FALSE)</f>
        <v>285.72284283465893</v>
      </c>
      <c r="J11" s="53"/>
    </row>
    <row r="12" spans="1:10">
      <c r="A12" s="52">
        <v>6</v>
      </c>
      <c r="B12" s="52" t="s">
        <v>24</v>
      </c>
      <c r="C12" s="53" t="str">
        <f>VLOOKUP($B12,'Mov. Tierra'!$A$6:$H$73,2,FALSE)</f>
        <v>Replanteo y compactación a mano</v>
      </c>
      <c r="D12" s="53"/>
      <c r="E12" s="53"/>
      <c r="F12" s="53"/>
      <c r="G12" s="53"/>
      <c r="H12" s="52" t="str">
        <f>VLOOKUP($B12,'Mov. Tierra'!$A$6:$H$73,8,FALSE)</f>
        <v>m3</v>
      </c>
      <c r="I12" s="56">
        <f>VLOOKUP($B12,'Mov. Tierra'!$A$6:$H$73,7,FALSE)</f>
        <v>291.20706257524228</v>
      </c>
      <c r="J12" s="53"/>
    </row>
    <row r="13" spans="1:10">
      <c r="A13" s="52">
        <v>7</v>
      </c>
      <c r="B13" s="52" t="s">
        <v>23</v>
      </c>
      <c r="C13" s="53" t="str">
        <f>VLOOKUP($B13,'Mov. Tierra'!$A$6:$H$73,2,FALSE)</f>
        <v>Excavación a máq. p/obras de saneamientos</v>
      </c>
      <c r="D13" s="53"/>
      <c r="E13" s="53"/>
      <c r="F13" s="53"/>
      <c r="G13" s="53"/>
      <c r="H13" s="52" t="str">
        <f>VLOOKUP($B13,'Mov. Tierra'!$A$6:$H$73,8,FALSE)</f>
        <v>m3</v>
      </c>
      <c r="I13" s="56">
        <f>VLOOKUP($B13,'Mov. Tierra'!$A$6:$H$73,7,FALSE)</f>
        <v>56.457392781673875</v>
      </c>
      <c r="J13" s="53"/>
    </row>
    <row r="14" spans="1:10">
      <c r="A14" s="64">
        <v>8</v>
      </c>
      <c r="B14" s="64" t="s">
        <v>22</v>
      </c>
      <c r="C14" s="65" t="str">
        <f>VLOOKUP($B14,'Mov. Tierra'!$A$6:$H$73,2,FALSE)</f>
        <v>Relleno a máq.  p/obras de saneamientos</v>
      </c>
      <c r="D14" s="65"/>
      <c r="E14" s="65"/>
      <c r="F14" s="65"/>
      <c r="G14" s="65"/>
      <c r="H14" s="64" t="str">
        <f>VLOOKUP($B14,'Mov. Tierra'!$A$6:$H$73,8,FALSE)</f>
        <v>m3</v>
      </c>
      <c r="I14" s="66">
        <f>VLOOKUP($B14,'Mov. Tierra'!$A$6:$H$73,7,FALSE)</f>
        <v>16.201517956750536</v>
      </c>
      <c r="J14" s="65"/>
    </row>
    <row r="17" spans="1:10" ht="18" customHeight="1">
      <c r="A17" s="42" t="str">
        <f>Fundaciones!$B$4</f>
        <v>2 - Fundaciones</v>
      </c>
      <c r="B17" s="52"/>
      <c r="C17" s="53"/>
      <c r="D17" s="53"/>
      <c r="E17" s="53"/>
      <c r="F17" s="53"/>
      <c r="G17" s="53"/>
      <c r="H17" s="52"/>
      <c r="I17" s="54"/>
      <c r="J17" s="53"/>
    </row>
    <row r="18" spans="1:10" ht="27" customHeight="1">
      <c r="A18" s="68" t="s">
        <v>1462</v>
      </c>
      <c r="B18" s="69" t="s">
        <v>1463</v>
      </c>
      <c r="C18" s="295" t="s">
        <v>1464</v>
      </c>
      <c r="D18" s="295"/>
      <c r="E18" s="295"/>
      <c r="F18" s="295"/>
      <c r="G18" s="295"/>
      <c r="H18" s="70" t="s">
        <v>5</v>
      </c>
      <c r="I18" s="304" t="s">
        <v>1478</v>
      </c>
      <c r="J18" s="304"/>
    </row>
    <row r="19" spans="1:10">
      <c r="A19" s="61">
        <v>9</v>
      </c>
      <c r="B19" s="61" t="s">
        <v>21</v>
      </c>
      <c r="C19" s="62" t="str">
        <f>VLOOKUP($B19,Fundaciones!$A$6:$H$54,2,FALSE)</f>
        <v>Hº de limpieza - e = 5 cm</v>
      </c>
      <c r="D19" s="62"/>
      <c r="E19" s="62"/>
      <c r="F19" s="62"/>
      <c r="G19" s="62"/>
      <c r="H19" s="61" t="str">
        <f>VLOOKUP($B19,Fundaciones!$A$6:$H$54,8,FALSE)</f>
        <v>m2</v>
      </c>
      <c r="I19" s="63">
        <f>VLOOKUP($B19,Fundaciones!$A$6:$H$54,7,FALSE)</f>
        <v>129.55809109473762</v>
      </c>
      <c r="J19" s="62"/>
    </row>
    <row r="20" spans="1:10">
      <c r="A20" s="52">
        <v>10</v>
      </c>
      <c r="B20" s="52" t="s">
        <v>20</v>
      </c>
      <c r="C20" s="53" t="str">
        <f>VLOOKUP($B20,Fundaciones!$A$6:$H$54,2,FALSE)</f>
        <v>Hº Aº bases aisladas</v>
      </c>
      <c r="D20" s="53"/>
      <c r="E20" s="53"/>
      <c r="F20" s="53"/>
      <c r="G20" s="53"/>
      <c r="H20" s="52" t="str">
        <f>VLOOKUP($B20,Fundaciones!$A$6:$H$54,8,FALSE)</f>
        <v>m3</v>
      </c>
      <c r="I20" s="56">
        <f>VLOOKUP($B20,Fundaciones!$A$6:$H$54,7,FALSE)</f>
        <v>5778.7233879832829</v>
      </c>
      <c r="J20" s="53"/>
    </row>
    <row r="21" spans="1:10">
      <c r="A21" s="52">
        <v>11</v>
      </c>
      <c r="B21" s="52" t="s">
        <v>19</v>
      </c>
      <c r="C21" s="53" t="str">
        <f>VLOOKUP($B21,Fundaciones!$A$6:$H$54,2,FALSE)</f>
        <v>Hº Aº vigas de fundación</v>
      </c>
      <c r="D21" s="53"/>
      <c r="E21" s="53"/>
      <c r="F21" s="53"/>
      <c r="G21" s="53"/>
      <c r="H21" s="52" t="str">
        <f>VLOOKUP($B21,Fundaciones!$A$6:$H$54,8,FALSE)</f>
        <v>m3</v>
      </c>
      <c r="I21" s="56">
        <f>VLOOKUP($B21,Fundaciones!$A$6:$H$54,7,FALSE)</f>
        <v>7322.2500780767487</v>
      </c>
      <c r="J21" s="53"/>
    </row>
    <row r="22" spans="1:10">
      <c r="A22" s="64">
        <v>12</v>
      </c>
      <c r="B22" s="64" t="s">
        <v>18</v>
      </c>
      <c r="C22" s="65" t="str">
        <f>VLOOKUP($B22,Fundaciones!$A$6:$H$54,2,FALSE)</f>
        <v>Hº Aº platea de fundación</v>
      </c>
      <c r="D22" s="65"/>
      <c r="E22" s="65"/>
      <c r="F22" s="65"/>
      <c r="G22" s="65"/>
      <c r="H22" s="64" t="str">
        <f>VLOOKUP($B22,Fundaciones!$A$6:$H$54,8,FALSE)</f>
        <v>m3</v>
      </c>
      <c r="I22" s="66">
        <f>VLOOKUP($B22,Fundaciones!$A$6:$H$54,7,FALSE)</f>
        <v>7115.1471662716785</v>
      </c>
      <c r="J22" s="65"/>
    </row>
    <row r="25" spans="1:10" ht="18" customHeight="1">
      <c r="A25" s="42" t="str">
        <f>'Estruc. Resistente'!$B$4</f>
        <v>3 - Estructura Resistente</v>
      </c>
      <c r="B25" s="52"/>
      <c r="C25" s="53"/>
      <c r="D25" s="53"/>
      <c r="E25" s="53"/>
      <c r="F25" s="53"/>
      <c r="G25" s="53"/>
      <c r="H25" s="52"/>
      <c r="I25" s="54"/>
      <c r="J25" s="53"/>
    </row>
    <row r="26" spans="1:10" ht="27" customHeight="1">
      <c r="A26" s="68" t="s">
        <v>1462</v>
      </c>
      <c r="B26" s="59" t="s">
        <v>1463</v>
      </c>
      <c r="C26" s="295" t="s">
        <v>1464</v>
      </c>
      <c r="D26" s="295"/>
      <c r="E26" s="295"/>
      <c r="F26" s="295"/>
      <c r="G26" s="295"/>
      <c r="H26" s="70" t="s">
        <v>5</v>
      </c>
      <c r="I26" s="304" t="s">
        <v>1478</v>
      </c>
      <c r="J26" s="306"/>
    </row>
    <row r="27" spans="1:10">
      <c r="A27" s="61">
        <v>13</v>
      </c>
      <c r="B27" s="61" t="s">
        <v>17</v>
      </c>
      <c r="C27" s="62" t="str">
        <f>VLOOKUP($B27,'Estruc. Resistente'!$A$6:$H$146,2,FALSE)</f>
        <v xml:space="preserve">Estructura de Hº Aº </v>
      </c>
      <c r="D27" s="62"/>
      <c r="E27" s="62"/>
      <c r="F27" s="62"/>
      <c r="G27" s="62"/>
      <c r="H27" s="61" t="str">
        <f>VLOOKUP($B27,'Estruc. Resistente'!$A$6:$H$146,8,FALSE)</f>
        <v>m3</v>
      </c>
      <c r="I27" s="63">
        <f>VLOOKUP($B27,'Estruc. Resistente'!$A$6:$H$146,7,FALSE)</f>
        <v>11257.252888898014</v>
      </c>
      <c r="J27" s="62"/>
    </row>
    <row r="28" spans="1:10">
      <c r="A28" s="52">
        <v>14</v>
      </c>
      <c r="B28" s="52" t="s">
        <v>16</v>
      </c>
      <c r="C28" s="53" t="str">
        <f>VLOOKUP($B28,'Estruc. Resistente'!$A$6:$H$146,2,FALSE)</f>
        <v>Estr. de Hº Aº Columna resistente</v>
      </c>
      <c r="D28" s="53"/>
      <c r="E28" s="53"/>
      <c r="F28" s="53"/>
      <c r="G28" s="53"/>
      <c r="H28" s="52" t="str">
        <f>VLOOKUP($B28,'Estruc. Resistente'!$A$6:$H$146,8,FALSE)</f>
        <v>m3</v>
      </c>
      <c r="I28" s="56">
        <f>VLOOKUP($B28,'Estruc. Resistente'!$A$6:$H$146,7,FALSE)</f>
        <v>10749.091093662822</v>
      </c>
      <c r="J28" s="53"/>
    </row>
    <row r="29" spans="1:10">
      <c r="A29" s="52">
        <v>15</v>
      </c>
      <c r="B29" s="52" t="s">
        <v>15</v>
      </c>
      <c r="C29" s="53" t="str">
        <f>VLOOKUP($B29,'Estruc. Resistente'!$A$6:$H$146,2,FALSE)</f>
        <v>Estr. de Hº Aº Vigas resistentes</v>
      </c>
      <c r="D29" s="53"/>
      <c r="E29" s="53"/>
      <c r="F29" s="53"/>
      <c r="G29" s="53"/>
      <c r="H29" s="52" t="str">
        <f>VLOOKUP($B29,'Estruc. Resistente'!$A$6:$H$146,8,FALSE)</f>
        <v>m3</v>
      </c>
      <c r="I29" s="56">
        <f>VLOOKUP($B29,'Estruc. Resistente'!$A$6:$H$146,7,FALSE)</f>
        <v>10265.014491038819</v>
      </c>
      <c r="J29" s="53"/>
    </row>
    <row r="30" spans="1:10">
      <c r="A30" s="52">
        <v>16</v>
      </c>
      <c r="B30" s="52" t="s">
        <v>14</v>
      </c>
      <c r="C30" s="53" t="str">
        <f>VLOOKUP($B30,'Estruc. Resistente'!$A$6:$H$146,2,FALSE)</f>
        <v>Estr. de Hº Aº Vigas y columnas encad.</v>
      </c>
      <c r="D30" s="53"/>
      <c r="E30" s="53"/>
      <c r="F30" s="53"/>
      <c r="G30" s="53"/>
      <c r="H30" s="52" t="str">
        <f>VLOOKUP($B30,'Estruc. Resistente'!$A$6:$H$146,8,FALSE)</f>
        <v>m3</v>
      </c>
      <c r="I30" s="56">
        <f>VLOOKUP($B30,'Estruc. Resistente'!$A$6:$H$146,7,FALSE)</f>
        <v>11044.646885208005</v>
      </c>
      <c r="J30" s="53"/>
    </row>
    <row r="31" spans="1:10">
      <c r="A31" s="52">
        <v>17</v>
      </c>
      <c r="B31" s="52" t="s">
        <v>13</v>
      </c>
      <c r="C31" s="53" t="str">
        <f>VLOOKUP($B31,'Estruc. Resistente'!$A$6:$H$146,2,FALSE)</f>
        <v>Estr. de Hº Aº Losa maciza e = 10 cm</v>
      </c>
      <c r="D31" s="53"/>
      <c r="E31" s="53"/>
      <c r="F31" s="53"/>
      <c r="G31" s="53"/>
      <c r="H31" s="52" t="str">
        <f>VLOOKUP($B31,'Estruc. Resistente'!$A$6:$H$146,8,FALSE)</f>
        <v>m3</v>
      </c>
      <c r="I31" s="56">
        <f>VLOOKUP($B31,'Estruc. Resistente'!$A$6:$H$146,7,FALSE)</f>
        <v>8456.3980925747019</v>
      </c>
      <c r="J31" s="53"/>
    </row>
    <row r="32" spans="1:10">
      <c r="A32" s="52">
        <v>18</v>
      </c>
      <c r="B32" s="52" t="s">
        <v>12</v>
      </c>
      <c r="C32" s="53" t="str">
        <f>VLOOKUP($B32,'Estruc. Resistente'!$A$6:$H$146,2,FALSE)</f>
        <v>Estr. de Hº Aº Losa cerám. aliv. c/viguetas</v>
      </c>
      <c r="D32" s="53"/>
      <c r="E32" s="53"/>
      <c r="F32" s="53"/>
      <c r="G32" s="53"/>
      <c r="H32" s="52" t="str">
        <f>VLOOKUP($B32,'Estruc. Resistente'!$A$6:$H$146,8,FALSE)</f>
        <v>m2</v>
      </c>
      <c r="I32" s="56">
        <f>VLOOKUP($B32,'Estruc. Resistente'!$A$6:$H$146,7,FALSE)</f>
        <v>1181.3759977428151</v>
      </c>
      <c r="J32" s="53"/>
    </row>
    <row r="33" spans="1:10">
      <c r="A33" s="52">
        <v>19</v>
      </c>
      <c r="B33" s="52" t="s">
        <v>11</v>
      </c>
      <c r="C33" s="53" t="str">
        <f>VLOOKUP($B33,'Estruc. Resistente'!$A$6:$H$146,2,FALSE)</f>
        <v xml:space="preserve"> Hº Aº Losa maciza c/encofr. metálico</v>
      </c>
      <c r="D33" s="53"/>
      <c r="E33" s="53"/>
      <c r="F33" s="53"/>
      <c r="G33" s="53"/>
      <c r="H33" s="52" t="str">
        <f>VLOOKUP($B33,'Estruc. Resistente'!$A$6:$H$146,8,FALSE)</f>
        <v>m3</v>
      </c>
      <c r="I33" s="56">
        <f>VLOOKUP($B33,'Estruc. Resistente'!$A$6:$H$146,7,FALSE)</f>
        <v>8470.633968652277</v>
      </c>
      <c r="J33" s="53"/>
    </row>
    <row r="34" spans="1:10">
      <c r="A34" s="52">
        <v>20</v>
      </c>
      <c r="B34" s="52" t="s">
        <v>10</v>
      </c>
      <c r="C34" s="53" t="str">
        <f>VLOOKUP($B34,'Estruc. Resistente'!$A$6:$H$146,2,FALSE)</f>
        <v>Estr. de Hº Aº losa maciza e = 15 cm Hº visto</v>
      </c>
      <c r="D34" s="53"/>
      <c r="E34" s="53"/>
      <c r="F34" s="53"/>
      <c r="G34" s="53"/>
      <c r="H34" s="52" t="str">
        <f>VLOOKUP($B34,'Estruc. Resistente'!$A$6:$H$146,8,FALSE)</f>
        <v>m3</v>
      </c>
      <c r="I34" s="56">
        <f>VLOOKUP($B34,'Estruc. Resistente'!$A$6:$H$146,7,FALSE)</f>
        <v>9644.4464611291405</v>
      </c>
      <c r="J34" s="53"/>
    </row>
    <row r="35" spans="1:10">
      <c r="A35" s="52">
        <v>21</v>
      </c>
      <c r="B35" s="52" t="s">
        <v>9</v>
      </c>
      <c r="C35" s="53" t="str">
        <f>VLOOKUP($B35,'Estruc. Resistente'!$A$6:$H$146,2,FALSE)</f>
        <v>Estr. de Hº Aº Vigas resist. Hº visto</v>
      </c>
      <c r="D35" s="53"/>
      <c r="E35" s="53"/>
      <c r="F35" s="53"/>
      <c r="G35" s="53"/>
      <c r="H35" s="52" t="str">
        <f>VLOOKUP($B35,'Estruc. Resistente'!$A$6:$H$146,8,FALSE)</f>
        <v>m3</v>
      </c>
      <c r="I35" s="56">
        <f>VLOOKUP($B35,'Estruc. Resistente'!$A$6:$H$146,7,FALSE)</f>
        <v>10673.337191095774</v>
      </c>
      <c r="J35" s="53"/>
    </row>
    <row r="36" spans="1:10">
      <c r="A36" s="64">
        <v>22</v>
      </c>
      <c r="B36" s="64" t="s">
        <v>8</v>
      </c>
      <c r="C36" s="65" t="str">
        <f>VLOOKUP($B36,'Estruc. Resistente'!$A$6:$H$146,2,FALSE)</f>
        <v>Estr. de Hº Aº Columna resist. Hº visto</v>
      </c>
      <c r="D36" s="65"/>
      <c r="E36" s="65"/>
      <c r="F36" s="65"/>
      <c r="G36" s="65"/>
      <c r="H36" s="64" t="str">
        <f>VLOOKUP($B36,'Estruc. Resistente'!$A$6:$H$146,8,FALSE)</f>
        <v>m3</v>
      </c>
      <c r="I36" s="66">
        <f>VLOOKUP($B36,'Estruc. Resistente'!$A$6:$H$146,7,FALSE)</f>
        <v>12323.181604958967</v>
      </c>
      <c r="J36" s="65"/>
    </row>
    <row r="39" spans="1:10" ht="18" customHeight="1">
      <c r="A39" s="42" t="str">
        <f>'Cerramientos Ext. e Int.'!$B$4</f>
        <v>4 - Cerramientos Exteriores e Interiores</v>
      </c>
      <c r="B39" s="52"/>
      <c r="C39" s="53"/>
      <c r="D39" s="53"/>
      <c r="E39" s="53"/>
      <c r="F39" s="53"/>
      <c r="G39" s="53"/>
      <c r="H39" s="52"/>
      <c r="I39" s="54"/>
      <c r="J39" s="53"/>
    </row>
    <row r="40" spans="1:10" ht="27" customHeight="1">
      <c r="A40" s="68" t="s">
        <v>1462</v>
      </c>
      <c r="B40" s="69" t="s">
        <v>1463</v>
      </c>
      <c r="C40" s="295" t="s">
        <v>1464</v>
      </c>
      <c r="D40" s="295"/>
      <c r="E40" s="295"/>
      <c r="F40" s="295"/>
      <c r="G40" s="295"/>
      <c r="H40" s="70" t="s">
        <v>5</v>
      </c>
      <c r="I40" s="304" t="s">
        <v>1478</v>
      </c>
      <c r="J40" s="304"/>
    </row>
    <row r="41" spans="1:10">
      <c r="A41" s="61">
        <v>23</v>
      </c>
      <c r="B41" s="61" t="s">
        <v>1497</v>
      </c>
      <c r="C41" s="62" t="str">
        <f>VLOOKUP($B41,'Cerramientos Ext. e Int.'!$A$6:$H$138,2,FALSE)</f>
        <v xml:space="preserve">Mampostería de ladrillo común 0.15 </v>
      </c>
      <c r="D41" s="62"/>
      <c r="E41" s="62"/>
      <c r="F41" s="62"/>
      <c r="G41" s="62"/>
      <c r="H41" s="61" t="str">
        <f>VLOOKUP($B41,'Cerramientos Ext. e Int.'!$A$6:$H$138,8,FALSE)</f>
        <v>m2</v>
      </c>
      <c r="I41" s="63">
        <f>VLOOKUP($B41,'Cerramientos Ext. e Int.'!$A$6:$H$138,7,FALSE)</f>
        <v>530.14005133595526</v>
      </c>
      <c r="J41" s="62"/>
    </row>
    <row r="42" spans="1:10">
      <c r="A42" s="52">
        <v>24</v>
      </c>
      <c r="B42" s="52" t="s">
        <v>1498</v>
      </c>
      <c r="C42" s="53" t="str">
        <f>VLOOKUP($B42,'Cerramientos Ext. e Int.'!$A$6:$H$138,2,FALSE)</f>
        <v>Mampostería de ladrillo común 0.30</v>
      </c>
      <c r="D42" s="53"/>
      <c r="E42" s="53"/>
      <c r="F42" s="53"/>
      <c r="G42" s="53"/>
      <c r="H42" s="52" t="str">
        <f>VLOOKUP($B42,'Cerramientos Ext. e Int.'!$A$6:$H$138,8,FALSE)</f>
        <v>m3</v>
      </c>
      <c r="I42" s="56">
        <f>VLOOKUP($B42,'Cerramientos Ext. e Int.'!$A$6:$H$138,7,FALSE)</f>
        <v>3781.8181200256868</v>
      </c>
      <c r="J42" s="53"/>
    </row>
    <row r="43" spans="1:10">
      <c r="A43" s="52">
        <v>25</v>
      </c>
      <c r="B43" s="52" t="s">
        <v>1499</v>
      </c>
      <c r="C43" s="53" t="str">
        <f>VLOOKUP($B43,'Cerramientos Ext. e Int.'!$A$6:$H$138,2,FALSE)</f>
        <v>Mampostería de ladrillo común a la vista</v>
      </c>
      <c r="D43" s="53"/>
      <c r="E43" s="53"/>
      <c r="F43" s="53"/>
      <c r="G43" s="53"/>
      <c r="H43" s="52" t="str">
        <f>VLOOKUP($B43,'Cerramientos Ext. e Int.'!$A$6:$H$138,8,FALSE)</f>
        <v>m3</v>
      </c>
      <c r="I43" s="56">
        <f>VLOOKUP($B43,'Cerramientos Ext. e Int.'!$A$6:$H$138,7,FALSE)</f>
        <v>4089.6116249352604</v>
      </c>
      <c r="J43" s="53"/>
    </row>
    <row r="44" spans="1:10">
      <c r="A44" s="52">
        <v>26</v>
      </c>
      <c r="B44" s="52" t="s">
        <v>1500</v>
      </c>
      <c r="C44" s="53" t="str">
        <f>VLOOKUP($B44,'Cerramientos Ext. e Int.'!$A$6:$H$138,2,FALSE)</f>
        <v>Mampostería de ladrillo Cer.  8 x 18 x 30</v>
      </c>
      <c r="D44" s="53"/>
      <c r="E44" s="53"/>
      <c r="F44" s="53"/>
      <c r="G44" s="53"/>
      <c r="H44" s="52" t="str">
        <f>VLOOKUP($B44,'Cerramientos Ext. e Int.'!$A$6:$H$138,8,FALSE)</f>
        <v>m2</v>
      </c>
      <c r="I44" s="56">
        <f>VLOOKUP($B44,'Cerramientos Ext. e Int.'!$A$6:$H$138,7,FALSE)</f>
        <v>303.97723128346274</v>
      </c>
      <c r="J44" s="53"/>
    </row>
    <row r="45" spans="1:10">
      <c r="A45" s="52">
        <v>27</v>
      </c>
      <c r="B45" s="52" t="s">
        <v>1501</v>
      </c>
      <c r="C45" s="53" t="str">
        <f>VLOOKUP($B45,'Cerramientos Ext. e Int.'!$A$6:$H$138,2,FALSE)</f>
        <v>Mampostería de ladrillo Cer.  12 x 18 x 30</v>
      </c>
      <c r="D45" s="53"/>
      <c r="E45" s="53"/>
      <c r="F45" s="53"/>
      <c r="G45" s="53"/>
      <c r="H45" s="52" t="str">
        <f>VLOOKUP($B45,'Cerramientos Ext. e Int.'!$A$6:$H$138,8,FALSE)</f>
        <v>m2</v>
      </c>
      <c r="I45" s="56">
        <f>VLOOKUP($B45,'Cerramientos Ext. e Int.'!$A$6:$H$138,7,FALSE)</f>
        <v>378.15112872345679</v>
      </c>
      <c r="J45" s="53"/>
    </row>
    <row r="46" spans="1:10">
      <c r="A46" s="52">
        <v>28</v>
      </c>
      <c r="B46" s="52" t="s">
        <v>1502</v>
      </c>
      <c r="C46" s="53" t="str">
        <f>VLOOKUP($B46,'Cerramientos Ext. e Int.'!$A$6:$H$138,2,FALSE)</f>
        <v>Mampostería de ladrillo Cer.  18 x 18 x 30</v>
      </c>
      <c r="D46" s="53"/>
      <c r="E46" s="53"/>
      <c r="F46" s="53"/>
      <c r="G46" s="53"/>
      <c r="H46" s="52" t="str">
        <f>VLOOKUP($B46,'Cerramientos Ext. e Int.'!$A$6:$H$138,8,FALSE)</f>
        <v>m2</v>
      </c>
      <c r="I46" s="56">
        <f>VLOOKUP($B46,'Cerramientos Ext. e Int.'!$A$6:$H$138,7,FALSE)</f>
        <v>468.84485443496243</v>
      </c>
      <c r="J46" s="53"/>
    </row>
    <row r="47" spans="1:10">
      <c r="A47" s="52">
        <v>29</v>
      </c>
      <c r="B47" s="52" t="s">
        <v>1503</v>
      </c>
      <c r="C47" s="53" t="str">
        <f>VLOOKUP($B47,'Cerramientos Ext. e Int.'!$A$6:$H$138,2,FALSE)</f>
        <v>Mampostería de ladrillo Cerr. Portante</v>
      </c>
      <c r="D47" s="53"/>
      <c r="E47" s="53"/>
      <c r="F47" s="53"/>
      <c r="G47" s="53"/>
      <c r="H47" s="52" t="str">
        <f>VLOOKUP($B47,'Cerramientos Ext. e Int.'!$A$6:$H$138,8,FALSE)</f>
        <v>m2</v>
      </c>
      <c r="I47" s="56">
        <f>VLOOKUP($B47,'Cerramientos Ext. e Int.'!$A$6:$H$138,7,FALSE)</f>
        <v>403.11052438881165</v>
      </c>
      <c r="J47" s="53"/>
    </row>
    <row r="48" spans="1:10">
      <c r="A48" s="52">
        <v>30</v>
      </c>
      <c r="B48" s="52" t="s">
        <v>2427</v>
      </c>
      <c r="C48" s="53" t="str">
        <f>VLOOKUP($B48,'Cerramientos Ext. e Int.'!$A$6:$H$138,2,FALSE)</f>
        <v>Muro bloque de Hº 19 x 19 x 40</v>
      </c>
      <c r="D48" s="53"/>
      <c r="E48" s="53"/>
      <c r="F48" s="53"/>
      <c r="G48" s="53"/>
      <c r="H48" s="52" t="str">
        <f>VLOOKUP($B48,'Cerramientos Ext. e Int.'!$A$6:$H$138,8,FALSE)</f>
        <v>m2</v>
      </c>
      <c r="I48" s="56">
        <f>VLOOKUP($B48,'Cerramientos Ext. e Int.'!$A$6:$H$138,7,FALSE)</f>
        <v>582.67226968412206</v>
      </c>
      <c r="J48" s="53"/>
    </row>
    <row r="49" spans="1:10">
      <c r="A49" s="52">
        <v>31</v>
      </c>
      <c r="B49" s="52" t="s">
        <v>1504</v>
      </c>
      <c r="C49" s="53" t="str">
        <f>VLOOKUP($B49,'Cerramientos Ext. e Int.'!$A$6:$H$138,2,FALSE)</f>
        <v>Mamp. de ladr. común visto c/armad. p/Escuela</v>
      </c>
      <c r="D49" s="53"/>
      <c r="E49" s="53"/>
      <c r="F49" s="53"/>
      <c r="G49" s="53"/>
      <c r="H49" s="52" t="str">
        <f>VLOOKUP($B49,'Cerramientos Ext. e Int.'!$A$6:$H$138,8,FALSE)</f>
        <v>m3</v>
      </c>
      <c r="I49" s="56">
        <f>VLOOKUP($B49,'Cerramientos Ext. e Int.'!$A$6:$H$138,7,FALSE)</f>
        <v>4506.834008163295</v>
      </c>
      <c r="J49" s="53"/>
    </row>
    <row r="50" spans="1:10">
      <c r="A50" s="64">
        <v>32</v>
      </c>
      <c r="B50" s="64" t="s">
        <v>1505</v>
      </c>
      <c r="C50" s="65" t="str">
        <f>VLOOKUP($B50,'Cerramientos Ext. e Int.'!$A$6:$H$138,2,FALSE)</f>
        <v>Mamp. ladr. común visto c/armad y junta dilat.</v>
      </c>
      <c r="D50" s="65"/>
      <c r="E50" s="65"/>
      <c r="F50" s="65"/>
      <c r="G50" s="65"/>
      <c r="H50" s="64" t="str">
        <f>VLOOKUP($B50,'Cerramientos Ext. e Int.'!$A$6:$H$138,8,FALSE)</f>
        <v>m3</v>
      </c>
      <c r="I50" s="66">
        <f>VLOOKUP($B50,'Cerramientos Ext. e Int.'!$A$6:$H$138,7,FALSE)</f>
        <v>4560.6460347277198</v>
      </c>
      <c r="J50" s="65"/>
    </row>
    <row r="51" spans="1:10" ht="18" customHeight="1">
      <c r="A51" s="42" t="str">
        <f>Aislaciones!$B$4</f>
        <v>5 - Aislaciones</v>
      </c>
      <c r="B51" s="52"/>
      <c r="C51" s="53"/>
      <c r="D51" s="53"/>
      <c r="E51" s="53"/>
      <c r="F51" s="53"/>
      <c r="G51" s="53"/>
      <c r="H51" s="52"/>
      <c r="I51" s="54"/>
      <c r="J51" s="53"/>
    </row>
    <row r="52" spans="1:10" ht="27" customHeight="1">
      <c r="A52" s="68" t="s">
        <v>1462</v>
      </c>
      <c r="B52" s="69" t="s">
        <v>1463</v>
      </c>
      <c r="C52" s="295" t="s">
        <v>1464</v>
      </c>
      <c r="D52" s="295"/>
      <c r="E52" s="295"/>
      <c r="F52" s="295"/>
      <c r="G52" s="295"/>
      <c r="H52" s="70" t="s">
        <v>5</v>
      </c>
      <c r="I52" s="304" t="s">
        <v>1478</v>
      </c>
      <c r="J52" s="304"/>
    </row>
    <row r="53" spans="1:10">
      <c r="A53" s="74">
        <v>33</v>
      </c>
      <c r="B53" s="74" t="s">
        <v>1517</v>
      </c>
      <c r="C53" s="75" t="str">
        <f>VLOOKUP($B53,Aislaciones!$A$6:$H$17,2,FALSE)</f>
        <v>Capa aislada de concreto e hidrófugo</v>
      </c>
      <c r="D53" s="75"/>
      <c r="E53" s="75"/>
      <c r="F53" s="75"/>
      <c r="G53" s="75"/>
      <c r="H53" s="74" t="str">
        <f>VLOOKUP($B53,Aislaciones!$A$6:$H$17,8,FALSE)</f>
        <v>m2</v>
      </c>
      <c r="I53" s="76">
        <f>VLOOKUP($B53,Aislaciones!$A$6:$H$17,7,FALSE)</f>
        <v>159.71999997014072</v>
      </c>
      <c r="J53" s="75"/>
    </row>
    <row r="56" spans="1:10" ht="18" customHeight="1">
      <c r="A56" s="42" t="str">
        <f>Revoques!$B$4</f>
        <v>6 - Revoques</v>
      </c>
      <c r="B56" s="52"/>
      <c r="C56" s="53"/>
      <c r="D56" s="53"/>
      <c r="E56" s="53"/>
      <c r="F56" s="53"/>
      <c r="G56" s="53"/>
      <c r="H56" s="52"/>
      <c r="I56" s="54"/>
      <c r="J56" s="53"/>
    </row>
    <row r="57" spans="1:10" ht="27" customHeight="1">
      <c r="A57" s="68" t="s">
        <v>1462</v>
      </c>
      <c r="B57" s="69" t="s">
        <v>1463</v>
      </c>
      <c r="C57" s="295" t="s">
        <v>1464</v>
      </c>
      <c r="D57" s="295"/>
      <c r="E57" s="295"/>
      <c r="F57" s="295"/>
      <c r="G57" s="295"/>
      <c r="H57" s="70" t="s">
        <v>5</v>
      </c>
      <c r="I57" s="304" t="s">
        <v>1478</v>
      </c>
      <c r="J57" s="304"/>
    </row>
    <row r="58" spans="1:10">
      <c r="A58" s="61">
        <v>34</v>
      </c>
      <c r="B58" s="61" t="s">
        <v>1520</v>
      </c>
      <c r="C58" s="62" t="str">
        <f>VLOOKUP($B58,Revoques!$A$6:$H$54,2,FALSE)</f>
        <v>Exteriores a la cal</v>
      </c>
      <c r="D58" s="62"/>
      <c r="E58" s="62"/>
      <c r="F58" s="62"/>
      <c r="G58" s="62"/>
      <c r="H58" s="61" t="str">
        <f>VLOOKUP($B58,Revoques!$A$6:$H$54,8,FALSE)</f>
        <v>m2</v>
      </c>
      <c r="I58" s="63">
        <f>VLOOKUP($B58,Revoques!$A$6:$H$54,7,FALSE)</f>
        <v>347.69751517108455</v>
      </c>
      <c r="J58" s="62"/>
    </row>
    <row r="59" spans="1:10">
      <c r="A59" s="52">
        <v>35</v>
      </c>
      <c r="B59" s="52" t="s">
        <v>1521</v>
      </c>
      <c r="C59" s="53" t="str">
        <f>VLOOKUP($B59,Revoques!$A$6:$H$54,2,FALSE)</f>
        <v>Grueso y fino a la cal inter.</v>
      </c>
      <c r="D59" s="53"/>
      <c r="E59" s="53"/>
      <c r="F59" s="53"/>
      <c r="G59" s="53"/>
      <c r="H59" s="52" t="str">
        <f>VLOOKUP($B59,Revoques!$A$6:$H$54,8,FALSE)</f>
        <v>m2</v>
      </c>
      <c r="I59" s="56">
        <f>VLOOKUP($B59,Revoques!$A$6:$H$54,7,FALSE)</f>
        <v>191.97530349568709</v>
      </c>
      <c r="J59" s="53"/>
    </row>
    <row r="60" spans="1:10">
      <c r="A60" s="52">
        <v>36</v>
      </c>
      <c r="B60" s="52" t="s">
        <v>1522</v>
      </c>
      <c r="C60" s="53" t="str">
        <f>VLOOKUP($B60,Revoques!$A$6:$H$54,2,FALSE)</f>
        <v>Grueso reforzado b/revestimiento</v>
      </c>
      <c r="D60" s="53"/>
      <c r="E60" s="53"/>
      <c r="F60" s="53"/>
      <c r="G60" s="53"/>
      <c r="H60" s="52" t="str">
        <f>VLOOKUP($B60,Revoques!$A$6:$H$54,8,FALSE)</f>
        <v>m2</v>
      </c>
      <c r="I60" s="56">
        <f>VLOOKUP($B60,Revoques!$A$6:$H$54,7,FALSE)</f>
        <v>186.16611456611651</v>
      </c>
      <c r="J60" s="53"/>
    </row>
    <row r="61" spans="1:10">
      <c r="A61" s="64">
        <v>37</v>
      </c>
      <c r="B61" s="64" t="s">
        <v>1523</v>
      </c>
      <c r="C61" s="65" t="str">
        <f>VLOOKUP($B61,Revoques!$A$6:$H$54,2,FALSE)</f>
        <v>Interior de yeso s/mampostería</v>
      </c>
      <c r="D61" s="65"/>
      <c r="E61" s="65"/>
      <c r="F61" s="65"/>
      <c r="G61" s="65"/>
      <c r="H61" s="64" t="str">
        <f>VLOOKUP($B61,Revoques!$A$6:$H$54,8,FALSE)</f>
        <v>m2</v>
      </c>
      <c r="I61" s="66">
        <f>VLOOKUP($B61,Revoques!$A$6:$H$54,7,FALSE)</f>
        <v>386.24063340271044</v>
      </c>
      <c r="J61" s="65"/>
    </row>
    <row r="64" spans="1:10" ht="18" customHeight="1">
      <c r="A64" s="42" t="str">
        <f>Solados!$B$4</f>
        <v>7 - Solados</v>
      </c>
      <c r="B64" s="52"/>
      <c r="C64" s="53"/>
      <c r="D64" s="53"/>
      <c r="E64" s="53"/>
      <c r="F64" s="53"/>
      <c r="G64" s="53"/>
      <c r="H64" s="52"/>
      <c r="I64" s="54"/>
      <c r="J64" s="53"/>
    </row>
    <row r="65" spans="1:10" ht="27" customHeight="1">
      <c r="A65" s="68" t="s">
        <v>1462</v>
      </c>
      <c r="B65" s="69" t="s">
        <v>1463</v>
      </c>
      <c r="C65" s="295" t="s">
        <v>1464</v>
      </c>
      <c r="D65" s="295"/>
      <c r="E65" s="295"/>
      <c r="F65" s="295"/>
      <c r="G65" s="295"/>
      <c r="H65" s="70" t="s">
        <v>5</v>
      </c>
      <c r="I65" s="304" t="s">
        <v>1478</v>
      </c>
      <c r="J65" s="304"/>
    </row>
    <row r="66" spans="1:10">
      <c r="A66" s="61">
        <v>38</v>
      </c>
      <c r="B66" s="61" t="s">
        <v>1530</v>
      </c>
      <c r="C66" s="62" t="str">
        <f>VLOOKUP($B66,Solados!$A$6:$H$111,2,FALSE)</f>
        <v>Contrapisos de cascote</v>
      </c>
      <c r="D66" s="62"/>
      <c r="E66" s="62"/>
      <c r="F66" s="62"/>
      <c r="G66" s="62"/>
      <c r="H66" s="61" t="str">
        <f>VLOOKUP($B66,Solados!$A$6:$H$111,8,FALSE)</f>
        <v>m2</v>
      </c>
      <c r="I66" s="63">
        <f>VLOOKUP($B66,Solados!$A$6:$H$111,7,FALSE)</f>
        <v>198.56482610726241</v>
      </c>
      <c r="J66" s="62"/>
    </row>
    <row r="67" spans="1:10">
      <c r="A67" s="52">
        <v>39</v>
      </c>
      <c r="B67" s="52" t="s">
        <v>1531</v>
      </c>
      <c r="C67" s="53" t="str">
        <f>VLOOKUP($B67,Solados!$A$6:$H$111,2,FALSE)</f>
        <v>Contrapisos sobre losa e=5cm</v>
      </c>
      <c r="D67" s="53"/>
      <c r="E67" s="53"/>
      <c r="F67" s="53"/>
      <c r="G67" s="53"/>
      <c r="H67" s="52" t="str">
        <f>VLOOKUP($B67,Solados!$A$6:$H$111,8,FALSE)</f>
        <v>m2</v>
      </c>
      <c r="I67" s="56">
        <f>VLOOKUP($B67,Solados!$A$6:$H$111,7,FALSE)</f>
        <v>94.216077168330827</v>
      </c>
      <c r="J67" s="53"/>
    </row>
    <row r="68" spans="1:10">
      <c r="A68" s="52">
        <v>40</v>
      </c>
      <c r="B68" s="52" t="s">
        <v>1532</v>
      </c>
      <c r="C68" s="53" t="str">
        <f>VLOOKUP($B68,Solados!$A$6:$H$111,2,FALSE)</f>
        <v>Mosaico granito pulido  en obra</v>
      </c>
      <c r="D68" s="53"/>
      <c r="E68" s="53"/>
      <c r="F68" s="53"/>
      <c r="G68" s="53"/>
      <c r="H68" s="52" t="str">
        <f>VLOOKUP($B68,Solados!$A$6:$H$111,8,FALSE)</f>
        <v>m2</v>
      </c>
      <c r="I68" s="56">
        <f>VLOOKUP($B68,Solados!$A$6:$H$111,7,FALSE)</f>
        <v>657.09942474814613</v>
      </c>
      <c r="J68" s="53"/>
    </row>
    <row r="69" spans="1:10">
      <c r="A69" s="52">
        <v>41</v>
      </c>
      <c r="B69" s="52" t="s">
        <v>1533</v>
      </c>
      <c r="C69" s="53" t="str">
        <f>VLOOKUP($B69,Solados!$A$6:$H$111,2,FALSE)</f>
        <v>Mosaico calcáreo</v>
      </c>
      <c r="D69" s="53"/>
      <c r="E69" s="53"/>
      <c r="F69" s="53"/>
      <c r="G69" s="53"/>
      <c r="H69" s="52" t="str">
        <f>VLOOKUP($B69,Solados!$A$6:$H$111,8,FALSE)</f>
        <v>m2</v>
      </c>
      <c r="I69" s="56">
        <f>VLOOKUP($B69,Solados!$A$6:$H$111,7,FALSE)</f>
        <v>463.28810299570864</v>
      </c>
      <c r="J69" s="53"/>
    </row>
    <row r="70" spans="1:10">
      <c r="A70" s="52">
        <v>42</v>
      </c>
      <c r="B70" s="52" t="s">
        <v>1534</v>
      </c>
      <c r="C70" s="53" t="str">
        <f>VLOOKUP($B70,Solados!$A$6:$H$111,2,FALSE)</f>
        <v>Piso y zócalos cerámicos esmaltado</v>
      </c>
      <c r="D70" s="53"/>
      <c r="E70" s="53"/>
      <c r="F70" s="53"/>
      <c r="G70" s="53"/>
      <c r="H70" s="52" t="str">
        <f>VLOOKUP($B70,Solados!$A$6:$H$111,8,FALSE)</f>
        <v>m2</v>
      </c>
      <c r="I70" s="56">
        <f>VLOOKUP($B70,Solados!$A$6:$H$111,7,FALSE)</f>
        <v>285.98660062614005</v>
      </c>
      <c r="J70" s="53"/>
    </row>
    <row r="71" spans="1:10">
      <c r="A71" s="52">
        <v>43</v>
      </c>
      <c r="B71" s="52" t="s">
        <v>1535</v>
      </c>
      <c r="C71" s="53" t="str">
        <f>VLOOKUP($B71,Solados!$A$6:$H$111,2,FALSE)</f>
        <v>Piso y zócalo cerámico incl. carpeta</v>
      </c>
      <c r="D71" s="53"/>
      <c r="E71" s="53"/>
      <c r="F71" s="53"/>
      <c r="G71" s="53"/>
      <c r="H71" s="52" t="str">
        <f>VLOOKUP($B71,Solados!$A$6:$H$111,8,FALSE)</f>
        <v>m2</v>
      </c>
      <c r="I71" s="56">
        <f>VLOOKUP($B71,Solados!$A$6:$H$111,7,FALSE)</f>
        <v>445.13841990012617</v>
      </c>
      <c r="J71" s="53"/>
    </row>
    <row r="72" spans="1:10">
      <c r="A72" s="52">
        <v>44</v>
      </c>
      <c r="B72" s="52" t="s">
        <v>1536</v>
      </c>
      <c r="C72" s="53" t="str">
        <f>VLOOKUP($B72,Solados!$A$6:$H$111,2,FALSE)</f>
        <v>Cemento alisado terminado a la llana</v>
      </c>
      <c r="D72" s="53"/>
      <c r="E72" s="53"/>
      <c r="F72" s="53"/>
      <c r="G72" s="53"/>
      <c r="H72" s="52" t="str">
        <f>VLOOKUP($B72,Solados!$A$6:$H$111,8,FALSE)</f>
        <v>m2</v>
      </c>
      <c r="I72" s="56">
        <f>VLOOKUP($B72,Solados!$A$6:$H$111,7,FALSE)</f>
        <v>253.31090910517767</v>
      </c>
      <c r="J72" s="53"/>
    </row>
    <row r="73" spans="1:10">
      <c r="A73" s="52">
        <v>45</v>
      </c>
      <c r="B73" s="52" t="s">
        <v>1537</v>
      </c>
      <c r="C73" s="53" t="str">
        <f>VLOOKUP($B73,Solados!$A$6:$H$111,2,FALSE)</f>
        <v>Hº Sº fratazado e = 10 cm</v>
      </c>
      <c r="D73" s="53"/>
      <c r="E73" s="53"/>
      <c r="F73" s="53"/>
      <c r="G73" s="53"/>
      <c r="H73" s="52" t="str">
        <f>VLOOKUP($B73,Solados!$A$6:$H$111,8,FALSE)</f>
        <v>m2</v>
      </c>
      <c r="I73" s="56">
        <f>VLOOKUP($B73,Solados!$A$6:$H$111,7,FALSE)</f>
        <v>333.95465392969413</v>
      </c>
      <c r="J73" s="53"/>
    </row>
    <row r="74" spans="1:10">
      <c r="A74" s="64">
        <v>46</v>
      </c>
      <c r="B74" s="64" t="s">
        <v>1538</v>
      </c>
      <c r="C74" s="65" t="str">
        <f>VLOOKUP($B74,Solados!$A$6:$H$111,2,FALSE)</f>
        <v>Hº Aº fratazado e = 15 cm</v>
      </c>
      <c r="D74" s="65"/>
      <c r="E74" s="65"/>
      <c r="F74" s="65"/>
      <c r="G74" s="65"/>
      <c r="H74" s="64" t="str">
        <f>VLOOKUP($B74,Solados!$A$6:$H$111,8,FALSE)</f>
        <v>m2</v>
      </c>
      <c r="I74" s="66">
        <f>VLOOKUP($B74,Solados!$A$6:$H$111,7,FALSE)</f>
        <v>592.60898878443982</v>
      </c>
      <c r="J74" s="65"/>
    </row>
    <row r="77" spans="1:10" ht="18" customHeight="1">
      <c r="A77" s="42" t="str">
        <f>Techos!B4</f>
        <v>8 - Techos</v>
      </c>
      <c r="B77" s="52"/>
      <c r="C77" s="53"/>
      <c r="D77" s="53"/>
      <c r="E77" s="53"/>
      <c r="F77" s="53"/>
      <c r="G77" s="53"/>
      <c r="H77" s="52"/>
      <c r="I77" s="54"/>
      <c r="J77" s="53"/>
    </row>
    <row r="78" spans="1:10" ht="27" customHeight="1">
      <c r="A78" s="68" t="s">
        <v>1462</v>
      </c>
      <c r="B78" s="69" t="s">
        <v>1463</v>
      </c>
      <c r="C78" s="295" t="s">
        <v>1464</v>
      </c>
      <c r="D78" s="295"/>
      <c r="E78" s="295"/>
      <c r="F78" s="295"/>
      <c r="G78" s="295"/>
      <c r="H78" s="70" t="s">
        <v>5</v>
      </c>
      <c r="I78" s="304" t="s">
        <v>1478</v>
      </c>
      <c r="J78" s="304"/>
    </row>
    <row r="79" spans="1:10">
      <c r="A79" s="61">
        <v>47</v>
      </c>
      <c r="B79" s="61" t="s">
        <v>1549</v>
      </c>
      <c r="C79" s="62" t="str">
        <f>VLOOKUP($B79,Techos!$A$6:$H$112,2,FALSE)</f>
        <v>Inclinado teja - estruct. madera</v>
      </c>
      <c r="D79" s="62"/>
      <c r="E79" s="62"/>
      <c r="F79" s="62"/>
      <c r="G79" s="62"/>
      <c r="H79" s="61" t="str">
        <f>VLOOKUP($B79,Techos!$A$6:$H$112,8,FALSE)</f>
        <v>m2</v>
      </c>
      <c r="I79" s="63">
        <f>VLOOKUP($B79,Techos!$A$6:$H$112,7,FALSE)</f>
        <v>1448.9534921022416</v>
      </c>
      <c r="J79" s="62"/>
    </row>
    <row r="80" spans="1:10">
      <c r="A80" s="52">
        <v>48</v>
      </c>
      <c r="B80" s="52" t="s">
        <v>1550</v>
      </c>
      <c r="C80" s="53" t="str">
        <f>VLOOKUP($B80,Techos!$A$6:$H$112,2,FALSE)</f>
        <v>Tejas s/losa incl. aislac.</v>
      </c>
      <c r="D80" s="53"/>
      <c r="E80" s="53"/>
      <c r="F80" s="53"/>
      <c r="G80" s="53"/>
      <c r="H80" s="52" t="str">
        <f>VLOOKUP($B80,Techos!$A$6:$H$112,8,FALSE)</f>
        <v>m2</v>
      </c>
      <c r="I80" s="56">
        <f>VLOOKUP($B80,Techos!$A$6:$H$112,7,FALSE)</f>
        <v>757.77128026343917</v>
      </c>
      <c r="J80" s="53"/>
    </row>
    <row r="81" spans="1:10">
      <c r="A81" s="52">
        <v>49</v>
      </c>
      <c r="B81" s="52" t="s">
        <v>1551</v>
      </c>
      <c r="C81" s="53" t="str">
        <f>VLOOKUP($B81,Techos!$A$6:$H$112,2,FALSE)</f>
        <v>Inclinado Fº Cº s/estructura metálica</v>
      </c>
      <c r="D81" s="53"/>
      <c r="E81" s="53"/>
      <c r="F81" s="53"/>
      <c r="G81" s="53"/>
      <c r="H81" s="52" t="str">
        <f>VLOOKUP($B81,Techos!$A$6:$H$112,8,FALSE)</f>
        <v>m2</v>
      </c>
      <c r="I81" s="56">
        <f>VLOOKUP($B81,Techos!$A$6:$H$112,7,FALSE)</f>
        <v>877.15296815176885</v>
      </c>
      <c r="J81" s="53"/>
    </row>
    <row r="82" spans="1:10">
      <c r="A82" s="52">
        <v>50</v>
      </c>
      <c r="B82" s="52" t="s">
        <v>1552</v>
      </c>
      <c r="C82" s="53" t="str">
        <f>VLOOKUP($B82,Techos!$A$6:$H$112,2,FALSE)</f>
        <v>Inclinado Hº Gº s/estructura metálica</v>
      </c>
      <c r="D82" s="53"/>
      <c r="E82" s="53"/>
      <c r="F82" s="53"/>
      <c r="G82" s="53"/>
      <c r="H82" s="52" t="str">
        <f>VLOOKUP($B82,Techos!$A$6:$H$112,8,FALSE)</f>
        <v>m2</v>
      </c>
      <c r="I82" s="56">
        <f>VLOOKUP($B82,Techos!$A$6:$H$112,7,FALSE)</f>
        <v>721.92085564824049</v>
      </c>
      <c r="J82" s="53"/>
    </row>
    <row r="83" spans="1:10">
      <c r="A83" s="52">
        <v>51</v>
      </c>
      <c r="B83" s="52" t="s">
        <v>1553</v>
      </c>
      <c r="C83" s="53" t="str">
        <f>VLOOKUP($B83,Techos!$A$6:$H$112,2,FALSE)</f>
        <v>Inclinado Hº Gº s/estructura madera</v>
      </c>
      <c r="D83" s="53"/>
      <c r="E83" s="53"/>
      <c r="F83" s="53"/>
      <c r="G83" s="53"/>
      <c r="H83" s="52" t="str">
        <f>VLOOKUP($B83,Techos!$A$6:$H$112,8,FALSE)</f>
        <v>m2</v>
      </c>
      <c r="I83" s="56">
        <f>VLOOKUP($B83,Techos!$A$6:$H$112,7,FALSE)</f>
        <v>702.00286199758057</v>
      </c>
      <c r="J83" s="53"/>
    </row>
    <row r="84" spans="1:10">
      <c r="A84" s="52">
        <v>52</v>
      </c>
      <c r="B84" s="52" t="s">
        <v>1554</v>
      </c>
      <c r="C84" s="53" t="str">
        <f>VLOOKUP($B84,Techos!$A$6:$H$112,2,FALSE)</f>
        <v>Plano c/aislación s/losa</v>
      </c>
      <c r="D84" s="53"/>
      <c r="E84" s="53"/>
      <c r="F84" s="53"/>
      <c r="G84" s="53"/>
      <c r="H84" s="52" t="str">
        <f>VLOOKUP($B84,Techos!$A$6:$H$112,8,FALSE)</f>
        <v>m2</v>
      </c>
      <c r="I84" s="56">
        <f>VLOOKUP($B84,Techos!$A$6:$H$112,7,FALSE)</f>
        <v>3035.9919738798008</v>
      </c>
      <c r="J84" s="53"/>
    </row>
    <row r="85" spans="1:10">
      <c r="A85" s="52">
        <v>53</v>
      </c>
      <c r="B85" s="52" t="s">
        <v>1555</v>
      </c>
      <c r="C85" s="53" t="str">
        <f>VLOOKUP($B85,Techos!$A$6:$H$112,2,FALSE)</f>
        <v>Losa aliv. vigueta cerámica</v>
      </c>
      <c r="D85" s="53"/>
      <c r="E85" s="53"/>
      <c r="F85" s="53"/>
      <c r="G85" s="53"/>
      <c r="H85" s="52" t="str">
        <f>VLOOKUP($B85,Techos!$A$6:$H$112,8,FALSE)</f>
        <v>m2</v>
      </c>
      <c r="I85" s="56">
        <f>VLOOKUP($B85,Techos!$A$6:$H$112,7,FALSE)</f>
        <v>1197.1797179177665</v>
      </c>
      <c r="J85" s="53"/>
    </row>
    <row r="86" spans="1:10">
      <c r="A86" s="64">
        <v>54</v>
      </c>
      <c r="B86" s="64" t="s">
        <v>1556</v>
      </c>
      <c r="C86" s="65" t="str">
        <f>VLOOKUP($B86,Techos!$A$6:$H$112,2,FALSE)</f>
        <v>Inclinado Policarb. s/estructura Metalálica</v>
      </c>
      <c r="D86" s="65"/>
      <c r="E86" s="65"/>
      <c r="F86" s="65"/>
      <c r="G86" s="65"/>
      <c r="H86" s="64" t="str">
        <f>VLOOKUP($B86,Techos!$A$6:$H$112,8,FALSE)</f>
        <v>m2</v>
      </c>
      <c r="I86" s="66">
        <f>VLOOKUP($B86,Techos!$A$6:$H$112,7,FALSE)</f>
        <v>712.34890109430376</v>
      </c>
      <c r="J86" s="65"/>
    </row>
    <row r="89" spans="1:10" ht="18" customHeight="1">
      <c r="A89" s="42" t="str">
        <f>Cielorrasos!B4</f>
        <v>9 - Cielorrasos</v>
      </c>
      <c r="B89" s="52"/>
      <c r="C89" s="53"/>
      <c r="D89" s="53"/>
      <c r="E89" s="53"/>
      <c r="F89" s="53"/>
      <c r="G89" s="53"/>
      <c r="H89" s="52"/>
      <c r="I89" s="54"/>
      <c r="J89" s="53"/>
    </row>
    <row r="90" spans="1:10" ht="27" customHeight="1">
      <c r="A90" s="68" t="s">
        <v>1462</v>
      </c>
      <c r="B90" s="69" t="s">
        <v>1463</v>
      </c>
      <c r="C90" s="295" t="s">
        <v>1464</v>
      </c>
      <c r="D90" s="295"/>
      <c r="E90" s="295"/>
      <c r="F90" s="295"/>
      <c r="G90" s="295"/>
      <c r="H90" s="70" t="s">
        <v>5</v>
      </c>
      <c r="I90" s="304" t="s">
        <v>1478</v>
      </c>
      <c r="J90" s="304"/>
    </row>
    <row r="91" spans="1:10">
      <c r="A91" s="61">
        <v>55</v>
      </c>
      <c r="B91" s="61" t="s">
        <v>1566</v>
      </c>
      <c r="C91" s="62" t="str">
        <f>VLOOKUP($B91,Cielorrasos!$A$6:$H$79,2,FALSE)</f>
        <v>Suspendido a la cal</v>
      </c>
      <c r="D91" s="62"/>
      <c r="E91" s="62"/>
      <c r="F91" s="62"/>
      <c r="G91" s="62"/>
      <c r="H91" s="61" t="str">
        <f>VLOOKUP($B91,Cielorrasos!$A$6:$H$79,8,FALSE)</f>
        <v>m2</v>
      </c>
      <c r="I91" s="63">
        <f>VLOOKUP($B91,Cielorrasos!$A$6:$H$79,7,FALSE)</f>
        <v>609.38857904708186</v>
      </c>
      <c r="J91" s="62"/>
    </row>
    <row r="92" spans="1:10">
      <c r="A92" s="52">
        <v>56</v>
      </c>
      <c r="B92" s="52" t="s">
        <v>1567</v>
      </c>
      <c r="C92" s="53" t="str">
        <f>VLOOKUP($B92,Cielorrasos!$A$6:$H$79,2,FALSE)</f>
        <v>Suspendido de yeso</v>
      </c>
      <c r="D92" s="53"/>
      <c r="E92" s="53"/>
      <c r="F92" s="53"/>
      <c r="G92" s="53"/>
      <c r="H92" s="52" t="str">
        <f>VLOOKUP($B92,Cielorrasos!$A$6:$H$79,8,FALSE)</f>
        <v>m2</v>
      </c>
      <c r="I92" s="56">
        <f>VLOOKUP($B92,Cielorrasos!$A$6:$H$79,7,FALSE)</f>
        <v>787.03667832203791</v>
      </c>
      <c r="J92" s="53"/>
    </row>
    <row r="93" spans="1:10">
      <c r="A93" s="52">
        <v>57</v>
      </c>
      <c r="B93" s="52" t="s">
        <v>1568</v>
      </c>
      <c r="C93" s="53" t="str">
        <f>VLOOKUP($B93,Cielorrasos!$A$6:$H$79,2,FALSE)</f>
        <v>Suspendido de madera machimbrada</v>
      </c>
      <c r="D93" s="53"/>
      <c r="E93" s="53"/>
      <c r="F93" s="53"/>
      <c r="G93" s="53"/>
      <c r="H93" s="52" t="str">
        <f>VLOOKUP($B93,Cielorrasos!$A$6:$H$79,8,FALSE)</f>
        <v>m2</v>
      </c>
      <c r="I93" s="56">
        <f>VLOOKUP($B93,Cielorrasos!$A$6:$H$79,7,FALSE)</f>
        <v>592.4694554113704</v>
      </c>
      <c r="J93" s="53"/>
    </row>
    <row r="94" spans="1:10">
      <c r="A94" s="52">
        <v>58</v>
      </c>
      <c r="B94" s="52" t="s">
        <v>1569</v>
      </c>
      <c r="C94" s="53" t="str">
        <f>VLOOKUP($B94,Cielorrasos!$A$6:$H$79,2,FALSE)</f>
        <v>Suspendido tablero de yeso</v>
      </c>
      <c r="D94" s="53"/>
      <c r="E94" s="53"/>
      <c r="F94" s="53"/>
      <c r="G94" s="53"/>
      <c r="H94" s="52" t="str">
        <f>VLOOKUP($B94,Cielorrasos!$A$6:$H$79,8,FALSE)</f>
        <v>m2</v>
      </c>
      <c r="I94" s="56">
        <f>VLOOKUP($B94,Cielorrasos!$A$6:$H$79,7,FALSE)</f>
        <v>703.23142053328741</v>
      </c>
      <c r="J94" s="53"/>
    </row>
    <row r="95" spans="1:10">
      <c r="A95" s="52">
        <v>59</v>
      </c>
      <c r="B95" s="52" t="s">
        <v>1570</v>
      </c>
      <c r="C95" s="53" t="str">
        <f>VLOOKUP($B95,Cielorrasos!$A$6:$H$79,2,FALSE)</f>
        <v>Aplicado grueso y fino a la cal</v>
      </c>
      <c r="D95" s="53"/>
      <c r="E95" s="53"/>
      <c r="F95" s="53"/>
      <c r="G95" s="53"/>
      <c r="H95" s="52" t="str">
        <f>VLOOKUP($B95,Cielorrasos!$A$6:$H$79,8,FALSE)</f>
        <v>m2</v>
      </c>
      <c r="I95" s="56">
        <f>VLOOKUP($B95,Cielorrasos!$A$6:$H$79,7,FALSE)</f>
        <v>292.26059072765889</v>
      </c>
      <c r="J95" s="53"/>
    </row>
    <row r="96" spans="1:10">
      <c r="A96" s="52">
        <v>60</v>
      </c>
      <c r="B96" s="52" t="s">
        <v>1571</v>
      </c>
      <c r="C96" s="53" t="str">
        <f>VLOOKUP($B96,Cielorrasos!$A$6:$H$79,2,FALSE)</f>
        <v>Aplicado de yeso</v>
      </c>
      <c r="D96" s="53"/>
      <c r="E96" s="53"/>
      <c r="F96" s="53"/>
      <c r="G96" s="53"/>
      <c r="H96" s="52" t="str">
        <f>VLOOKUP($B96,Cielorrasos!$A$6:$H$79,8,FALSE)</f>
        <v>m2</v>
      </c>
      <c r="I96" s="56">
        <f>VLOOKUP($B96,Cielorrasos!$A$6:$H$79,7,FALSE)</f>
        <v>449.61354660666922</v>
      </c>
      <c r="J96" s="53"/>
    </row>
    <row r="97" spans="1:10">
      <c r="A97" s="52"/>
      <c r="B97" s="52"/>
      <c r="C97" s="53"/>
      <c r="D97" s="53"/>
      <c r="E97" s="53"/>
      <c r="F97" s="53"/>
      <c r="G97" s="53"/>
      <c r="H97" s="52"/>
      <c r="I97" s="56"/>
      <c r="J97" s="53"/>
    </row>
    <row r="98" spans="1:10">
      <c r="A98" s="52"/>
      <c r="B98" s="52"/>
      <c r="C98" s="53"/>
      <c r="D98" s="53"/>
      <c r="E98" s="53"/>
      <c r="F98" s="53"/>
      <c r="G98" s="53"/>
      <c r="H98" s="52"/>
      <c r="I98" s="56"/>
      <c r="J98" s="53"/>
    </row>
    <row r="99" spans="1:10" ht="18" customHeight="1">
      <c r="A99" s="42" t="str">
        <f>Revestimientos!B4</f>
        <v>10 - Revestimientos</v>
      </c>
      <c r="B99" s="52"/>
      <c r="C99" s="53"/>
      <c r="D99" s="53"/>
      <c r="E99" s="53"/>
      <c r="F99" s="53"/>
      <c r="G99" s="53"/>
      <c r="H99" s="52"/>
      <c r="I99" s="54"/>
      <c r="J99" s="53"/>
    </row>
    <row r="100" spans="1:10" ht="27" customHeight="1">
      <c r="A100" s="68" t="s">
        <v>1462</v>
      </c>
      <c r="B100" s="69" t="s">
        <v>1463</v>
      </c>
      <c r="C100" s="295" t="s">
        <v>1464</v>
      </c>
      <c r="D100" s="295"/>
      <c r="E100" s="295"/>
      <c r="F100" s="295"/>
      <c r="G100" s="295"/>
      <c r="H100" s="70" t="s">
        <v>5</v>
      </c>
      <c r="I100" s="304" t="s">
        <v>1478</v>
      </c>
      <c r="J100" s="304"/>
    </row>
    <row r="101" spans="1:10">
      <c r="A101" s="61">
        <v>61</v>
      </c>
      <c r="B101" s="61" t="s">
        <v>1579</v>
      </c>
      <c r="C101" s="62" t="str">
        <f>VLOOKUP($B101,Revestimientos!$A$6:$H$25,2,FALSE)</f>
        <v>Exterior proyectable</v>
      </c>
      <c r="D101" s="62"/>
      <c r="E101" s="62"/>
      <c r="F101" s="62"/>
      <c r="G101" s="62"/>
      <c r="H101" s="61" t="str">
        <f>VLOOKUP($B101,Revestimientos!$A$6:$H$25,8,FALSE)</f>
        <v>m2</v>
      </c>
      <c r="I101" s="63">
        <f>VLOOKUP($B101,Revestimientos!$A$6:$H$25,7,FALSE)</f>
        <v>65.116999430131642</v>
      </c>
      <c r="J101" s="62"/>
    </row>
    <row r="102" spans="1:10">
      <c r="A102" s="64">
        <v>62</v>
      </c>
      <c r="B102" s="64" t="s">
        <v>1580</v>
      </c>
      <c r="C102" s="65" t="str">
        <f>VLOOKUP($B102,Revestimientos!$A$6:$H$25,2,FALSE)</f>
        <v>Azulejos</v>
      </c>
      <c r="D102" s="65"/>
      <c r="E102" s="65"/>
      <c r="F102" s="65"/>
      <c r="G102" s="65"/>
      <c r="H102" s="64" t="str">
        <f>VLOOKUP($B102,Revestimientos!$A$6:$H$25,8,FALSE)</f>
        <v>m2</v>
      </c>
      <c r="I102" s="66">
        <f>VLOOKUP($B102,Revestimientos!$A$6:$H$25,7,FALSE)</f>
        <v>305.74379523870255</v>
      </c>
      <c r="J102" s="65"/>
    </row>
    <row r="105" spans="1:10" ht="18" customHeight="1">
      <c r="A105" s="42" t="str">
        <f>Carpintería!B4</f>
        <v>11 - Carpintería</v>
      </c>
      <c r="B105" s="52"/>
      <c r="C105" s="53"/>
      <c r="D105" s="53"/>
      <c r="E105" s="53"/>
      <c r="F105" s="53"/>
      <c r="G105" s="53"/>
      <c r="H105" s="52"/>
      <c r="I105" s="54"/>
      <c r="J105" s="53"/>
    </row>
    <row r="106" spans="1:10" ht="27" customHeight="1">
      <c r="A106" s="68" t="s">
        <v>1462</v>
      </c>
      <c r="B106" s="69" t="s">
        <v>1463</v>
      </c>
      <c r="C106" s="295" t="s">
        <v>1464</v>
      </c>
      <c r="D106" s="295"/>
      <c r="E106" s="295"/>
      <c r="F106" s="295"/>
      <c r="G106" s="295"/>
      <c r="H106" s="70" t="s">
        <v>5</v>
      </c>
      <c r="I106" s="304" t="s">
        <v>1478</v>
      </c>
      <c r="J106" s="304"/>
    </row>
    <row r="107" spans="1:10">
      <c r="A107" s="169">
        <v>63</v>
      </c>
      <c r="B107" s="61" t="s">
        <v>1584</v>
      </c>
      <c r="C107" s="62" t="str">
        <f>VLOOKUP($B107,Carpintería!$A$6:$H$59,2,FALSE)</f>
        <v>Metalica y Madera Vivienda Unifamiliar</v>
      </c>
      <c r="D107" s="62"/>
      <c r="E107" s="62"/>
      <c r="F107" s="62"/>
      <c r="G107" s="62"/>
      <c r="H107" s="61" t="str">
        <f>VLOOKUP($B107,Carpintería!$A$6:$H$59,8,FALSE)</f>
        <v>m2</v>
      </c>
      <c r="I107" s="63">
        <f>VLOOKUP($B107,Carpintería!$A$6:$H$59,7,FALSE)</f>
        <v>29844.762022907602</v>
      </c>
      <c r="J107" s="62"/>
    </row>
    <row r="108" spans="1:10">
      <c r="A108" s="52">
        <v>64</v>
      </c>
      <c r="B108" s="52" t="s">
        <v>1585</v>
      </c>
      <c r="C108" s="53" t="str">
        <f>VLOOKUP($B108,Carpintería!$A$6:$H$59,2,FALSE)</f>
        <v>Metálica Vivienda Unifamiliar</v>
      </c>
      <c r="D108" s="53"/>
      <c r="E108" s="53"/>
      <c r="F108" s="53"/>
      <c r="G108" s="53"/>
      <c r="H108" s="52" t="str">
        <f>VLOOKUP($B108,Carpintería!$A$6:$H$59,8,FALSE)</f>
        <v>m2</v>
      </c>
      <c r="I108" s="56">
        <f>VLOOKUP($B108,Carpintería!$A$6:$H$59,7,FALSE)</f>
        <v>15739.189698136683</v>
      </c>
      <c r="J108" s="53"/>
    </row>
    <row r="109" spans="1:10">
      <c r="A109" s="52">
        <v>65</v>
      </c>
      <c r="B109" s="52" t="s">
        <v>1586</v>
      </c>
      <c r="C109" s="53" t="str">
        <f>VLOOKUP($B109,Carpintería!$A$6:$H$59,2,FALSE)</f>
        <v>Madera Vivienda Unifamiliar</v>
      </c>
      <c r="D109" s="53"/>
      <c r="E109" s="53"/>
      <c r="F109" s="53"/>
      <c r="G109" s="53"/>
      <c r="H109" s="52" t="str">
        <f>VLOOKUP($B109,Carpintería!$A$6:$H$59,8,FALSE)</f>
        <v>m2</v>
      </c>
      <c r="I109" s="56">
        <f>VLOOKUP($B109,Carpintería!$A$6:$H$59,7,FALSE)</f>
        <v>13819.849099220288</v>
      </c>
      <c r="J109" s="53"/>
    </row>
    <row r="110" spans="1:10">
      <c r="A110" s="52">
        <v>66</v>
      </c>
      <c r="B110" s="52" t="s">
        <v>1587</v>
      </c>
      <c r="C110" s="53" t="str">
        <f>VLOOKUP($B110,Carpintería!$A$6:$H$59,2,FALSE)</f>
        <v>Metálica por edificio</v>
      </c>
      <c r="D110" s="53"/>
      <c r="E110" s="53"/>
      <c r="F110" s="53"/>
      <c r="G110" s="53"/>
      <c r="H110" s="52" t="str">
        <f>VLOOKUP($B110,Carpintería!$A$6:$H$59,8,FALSE)</f>
        <v>m2</v>
      </c>
      <c r="I110" s="56">
        <f>VLOOKUP($B110,Carpintería!$A$6:$H$59,7,FALSE)</f>
        <v>248116.82354171641</v>
      </c>
      <c r="J110" s="53"/>
    </row>
    <row r="111" spans="1:10">
      <c r="A111" s="64">
        <v>67</v>
      </c>
      <c r="B111" s="64" t="s">
        <v>1588</v>
      </c>
      <c r="C111" s="65" t="str">
        <f>VLOOKUP($B111,Carpintería!$A$6:$H$59,2,FALSE)</f>
        <v>Madera por edificio</v>
      </c>
      <c r="D111" s="65"/>
      <c r="E111" s="65"/>
      <c r="F111" s="65"/>
      <c r="G111" s="65"/>
      <c r="H111" s="64" t="str">
        <f>VLOOKUP($B111,Carpintería!$A$6:$H$59,8,FALSE)</f>
        <v>m2</v>
      </c>
      <c r="I111" s="66">
        <f>VLOOKUP($B111,Carpintería!$A$6:$H$59,7,FALSE)</f>
        <v>117697.48734590309</v>
      </c>
      <c r="J111" s="65"/>
    </row>
    <row r="114" spans="1:10" ht="18" customHeight="1">
      <c r="A114" s="42" t="str">
        <f>'Inst. Sanitaria'!B4</f>
        <v>12 - Instalación Sanitaria</v>
      </c>
      <c r="B114" s="52"/>
      <c r="C114" s="53"/>
      <c r="D114" s="53"/>
      <c r="E114" s="53"/>
      <c r="F114" s="53"/>
      <c r="G114" s="53"/>
      <c r="H114" s="52"/>
      <c r="I114" s="54"/>
      <c r="J114" s="53"/>
    </row>
    <row r="115" spans="1:10" ht="15" customHeight="1">
      <c r="A115" s="33" t="str">
        <f>'Inst. Sanitaria'!B6</f>
        <v>12.1 Instalación de Agua Caliente y Fría</v>
      </c>
      <c r="B115" s="52"/>
      <c r="C115" s="53"/>
      <c r="D115" s="53"/>
      <c r="E115" s="53"/>
      <c r="F115" s="53"/>
      <c r="G115" s="53"/>
      <c r="H115" s="52"/>
      <c r="I115" s="54"/>
      <c r="J115" s="53"/>
    </row>
    <row r="116" spans="1:10" ht="27" customHeight="1">
      <c r="A116" s="68" t="s">
        <v>1462</v>
      </c>
      <c r="B116" s="69" t="s">
        <v>1463</v>
      </c>
      <c r="C116" s="295" t="s">
        <v>1464</v>
      </c>
      <c r="D116" s="295"/>
      <c r="E116" s="295"/>
      <c r="F116" s="295"/>
      <c r="G116" s="295"/>
      <c r="H116" s="70" t="s">
        <v>5</v>
      </c>
      <c r="I116" s="304" t="s">
        <v>1478</v>
      </c>
      <c r="J116" s="304"/>
    </row>
    <row r="117" spans="1:10">
      <c r="A117" s="169">
        <v>68</v>
      </c>
      <c r="B117" s="61" t="s">
        <v>1594</v>
      </c>
      <c r="C117" s="62" t="str">
        <f>VLOOKUP($B117,'Inst. Sanitaria'!$A$8:$H$148,2,FALSE)</f>
        <v>Conexión agua p/vivienda unifamiliar</v>
      </c>
      <c r="D117" s="62"/>
      <c r="E117" s="62"/>
      <c r="F117" s="62"/>
      <c r="G117" s="62"/>
      <c r="H117" s="61" t="str">
        <f>VLOOKUP($B117,'Inst. Sanitaria'!$A$8:$H$148,8,FALSE)</f>
        <v>gl</v>
      </c>
      <c r="I117" s="63">
        <f>VLOOKUP($B117,'Inst. Sanitaria'!$A$8:$H$148,7,FALSE)</f>
        <v>4546.0667757704323</v>
      </c>
      <c r="J117" s="62"/>
    </row>
    <row r="118" spans="1:10">
      <c r="A118" s="52">
        <v>69</v>
      </c>
      <c r="B118" s="52" t="s">
        <v>1595</v>
      </c>
      <c r="C118" s="53" t="str">
        <f>VLOOKUP($B118,'Inst. Sanitaria'!$A$8:$H$148,2,FALSE)</f>
        <v>Vivienda unifamiliar sin conexión</v>
      </c>
      <c r="D118" s="53"/>
      <c r="E118" s="53"/>
      <c r="F118" s="53"/>
      <c r="G118" s="53"/>
      <c r="H118" s="52" t="str">
        <f>VLOOKUP($B118,'Inst. Sanitaria'!$A$8:$H$148,8,FALSE)</f>
        <v>gl</v>
      </c>
      <c r="I118" s="56">
        <f>VLOOKUP($B118,'Inst. Sanitaria'!$A$8:$H$148,7,FALSE)</f>
        <v>10908.693771933042</v>
      </c>
      <c r="J118" s="53"/>
    </row>
    <row r="119" spans="1:10">
      <c r="A119" s="52">
        <v>70</v>
      </c>
      <c r="B119" s="52" t="s">
        <v>1596</v>
      </c>
      <c r="C119" s="53" t="str">
        <f>VLOOKUP($B119,'Inst. Sanitaria'!$A$8:$H$148,2,FALSE)</f>
        <v>vivienda unifamiliar con conexión</v>
      </c>
      <c r="D119" s="53"/>
      <c r="E119" s="53"/>
      <c r="F119" s="53"/>
      <c r="G119" s="53"/>
      <c r="H119" s="52" t="str">
        <f>VLOOKUP($B119,'Inst. Sanitaria'!$A$8:$H$148,8,FALSE)</f>
        <v>gl</v>
      </c>
      <c r="I119" s="56">
        <f>VLOOKUP($B119,'Inst. Sanitaria'!$A$8:$H$148,7,FALSE)</f>
        <v>15454.760547703474</v>
      </c>
      <c r="J119" s="53"/>
    </row>
    <row r="120" spans="1:10">
      <c r="A120" s="64">
        <v>71</v>
      </c>
      <c r="B120" s="64" t="s">
        <v>1597</v>
      </c>
      <c r="C120" s="65" t="str">
        <f>VLOOKUP($B120,'Inst. Sanitaria'!$A$8:$H$148,2,FALSE)</f>
        <v>Vivienda colectiva sin conexión</v>
      </c>
      <c r="D120" s="65"/>
      <c r="E120" s="65"/>
      <c r="F120" s="65"/>
      <c r="G120" s="65"/>
      <c r="H120" s="64" t="str">
        <f>VLOOKUP($B120,'Inst. Sanitaria'!$A$8:$H$148,8,FALSE)</f>
        <v>gl</v>
      </c>
      <c r="I120" s="66">
        <f>VLOOKUP($B120,'Inst. Sanitaria'!$A$8:$H$148,7,FALSE)</f>
        <v>42760.360890847689</v>
      </c>
      <c r="J120" s="65"/>
    </row>
    <row r="122" spans="1:10" ht="15">
      <c r="A122" s="33" t="str">
        <f>'Inst. Sanitaria'!B64</f>
        <v>12.2 Artefactos Sanitarios y Grifería</v>
      </c>
    </row>
    <row r="123" spans="1:10" ht="27" customHeight="1">
      <c r="A123" s="68" t="s">
        <v>1462</v>
      </c>
      <c r="B123" s="69" t="s">
        <v>1463</v>
      </c>
      <c r="C123" s="295" t="s">
        <v>1464</v>
      </c>
      <c r="D123" s="295"/>
      <c r="E123" s="295"/>
      <c r="F123" s="295"/>
      <c r="G123" s="295"/>
      <c r="H123" s="70" t="s">
        <v>5</v>
      </c>
      <c r="I123" s="304" t="s">
        <v>1478</v>
      </c>
      <c r="J123" s="304"/>
    </row>
    <row r="124" spans="1:10">
      <c r="A124" s="61">
        <v>72</v>
      </c>
      <c r="B124" s="61" t="s">
        <v>1598</v>
      </c>
      <c r="C124" s="62" t="str">
        <f>VLOOKUP($B124,'Inst. Sanitaria'!$A$8:$H$148,2,FALSE)</f>
        <v>Artefactos sanit. y grifer. Viv. Unifam.</v>
      </c>
      <c r="D124" s="62"/>
      <c r="E124" s="62"/>
      <c r="F124" s="62"/>
      <c r="G124" s="62"/>
      <c r="H124" s="61" t="str">
        <f>VLOOKUP($B124,'Inst. Sanitaria'!$A$8:$H$148,8,FALSE)</f>
        <v>gl</v>
      </c>
      <c r="I124" s="63">
        <f>VLOOKUP($B124,'Inst. Sanitaria'!$A$8:$H$148,7,FALSE)</f>
        <v>22147.927582841792</v>
      </c>
      <c r="J124" s="62"/>
    </row>
    <row r="125" spans="1:10">
      <c r="A125" s="64">
        <v>73</v>
      </c>
      <c r="B125" s="64" t="s">
        <v>1599</v>
      </c>
      <c r="C125" s="65" t="str">
        <f>VLOOKUP($B125,'Inst. Sanitaria'!$A$8:$H$148,2,FALSE)</f>
        <v>Artefactos sanit. y grifer. Viv. Colectiva</v>
      </c>
      <c r="D125" s="65"/>
      <c r="E125" s="65"/>
      <c r="F125" s="65"/>
      <c r="G125" s="65"/>
      <c r="H125" s="64" t="str">
        <f>VLOOKUP($B125,'Inst. Sanitaria'!$A$8:$H$148,8,FALSE)</f>
        <v>gl</v>
      </c>
      <c r="I125" s="66">
        <f>VLOOKUP($B125,'Inst. Sanitaria'!$A$8:$H$148,7,FALSE)</f>
        <v>149346.0449580001</v>
      </c>
      <c r="J125" s="65"/>
    </row>
    <row r="127" spans="1:10" ht="15">
      <c r="A127" s="33" t="str">
        <f>'Inst. Sanitaria'!B88</f>
        <v>12.3 Desagues Cloacales y Pluviales</v>
      </c>
    </row>
    <row r="128" spans="1:10" ht="27" customHeight="1">
      <c r="A128" s="68" t="s">
        <v>1462</v>
      </c>
      <c r="B128" s="69" t="s">
        <v>1463</v>
      </c>
      <c r="C128" s="295" t="s">
        <v>1464</v>
      </c>
      <c r="D128" s="295"/>
      <c r="E128" s="295"/>
      <c r="F128" s="295"/>
      <c r="G128" s="295"/>
      <c r="H128" s="70" t="s">
        <v>5</v>
      </c>
      <c r="I128" s="304" t="s">
        <v>1478</v>
      </c>
      <c r="J128" s="304"/>
    </row>
    <row r="129" spans="1:10">
      <c r="A129" s="61">
        <v>74</v>
      </c>
      <c r="B129" s="61" t="s">
        <v>1600</v>
      </c>
      <c r="C129" s="62" t="str">
        <f>VLOOKUP($B129,'Inst. Sanitaria'!$A$8:$H$148,2,FALSE)</f>
        <v>PVC vivienda indiv. S/ conexión a red</v>
      </c>
      <c r="D129" s="62"/>
      <c r="E129" s="62"/>
      <c r="F129" s="62"/>
      <c r="G129" s="62"/>
      <c r="H129" s="61" t="str">
        <f>VLOOKUP($B129,'Inst. Sanitaria'!$A$8:$H$148,8,FALSE)</f>
        <v>gl</v>
      </c>
      <c r="I129" s="63">
        <f>VLOOKUP($B129,'Inst. Sanitaria'!$A$8:$H$148,7,FALSE)</f>
        <v>18701.591336452027</v>
      </c>
      <c r="J129" s="62"/>
    </row>
    <row r="130" spans="1:10">
      <c r="A130" s="52">
        <v>75</v>
      </c>
      <c r="B130" s="52" t="s">
        <v>1602</v>
      </c>
      <c r="C130" s="53" t="str">
        <f>VLOOKUP($B130,'Inst. Sanitaria'!$A$8:$H$148,2,FALSE)</f>
        <v>PVC viv. Unifam. C/conexión a red</v>
      </c>
      <c r="D130" s="53"/>
      <c r="E130" s="53"/>
      <c r="F130" s="53"/>
      <c r="G130" s="53"/>
      <c r="H130" s="52" t="str">
        <f>VLOOKUP($B130,'Inst. Sanitaria'!$A$8:$H$148,8,FALSE)</f>
        <v>gl</v>
      </c>
      <c r="I130" s="56">
        <f>VLOOKUP($B130,'Inst. Sanitaria'!$A$8:$H$148,7,FALSE)</f>
        <v>24085.21866369385</v>
      </c>
      <c r="J130" s="53"/>
    </row>
    <row r="131" spans="1:10">
      <c r="A131" s="52">
        <v>76</v>
      </c>
      <c r="B131" s="52" t="s">
        <v>1604</v>
      </c>
      <c r="C131" s="53" t="str">
        <f>VLOOKUP($B131,'Inst. Sanitaria'!$A$8:$H$148,2,FALSE)</f>
        <v>PVC Vivienda Unifam. Conexión a red</v>
      </c>
      <c r="D131" s="53"/>
      <c r="E131" s="53"/>
      <c r="F131" s="53"/>
      <c r="G131" s="53"/>
      <c r="H131" s="52" t="str">
        <f>VLOOKUP($B131,'Inst. Sanitaria'!$A$8:$H$148,8,FALSE)</f>
        <v>gl</v>
      </c>
      <c r="I131" s="56">
        <f>VLOOKUP($B131,'Inst. Sanitaria'!$A$8:$H$148,7,FALSE)</f>
        <v>5383.6273272418221</v>
      </c>
      <c r="J131" s="53"/>
    </row>
    <row r="132" spans="1:10">
      <c r="A132" s="52">
        <v>77</v>
      </c>
      <c r="B132" s="52" t="s">
        <v>1605</v>
      </c>
      <c r="C132" s="53" t="str">
        <f>VLOOKUP($B132,'Inst. Sanitaria'!$A$8:$H$148,2,FALSE)</f>
        <v>Pozo absorb. y camara sep. Viv. unifam.</v>
      </c>
      <c r="D132" s="53"/>
      <c r="E132" s="53"/>
      <c r="F132" s="53"/>
      <c r="G132" s="53"/>
      <c r="H132" s="52" t="str">
        <f>VLOOKUP($B132,'Inst. Sanitaria'!$A$8:$H$148,8,FALSE)</f>
        <v>gl</v>
      </c>
      <c r="I132" s="56">
        <f>VLOOKUP($B132,'Inst. Sanitaria'!$A$8:$H$148,7,FALSE)</f>
        <v>30758.572954006475</v>
      </c>
      <c r="J132" s="53"/>
    </row>
    <row r="133" spans="1:10">
      <c r="A133" s="64">
        <v>78</v>
      </c>
      <c r="B133" s="64" t="s">
        <v>1606</v>
      </c>
      <c r="C133" s="65" t="str">
        <f>VLOOKUP($B133,'Inst. Sanitaria'!$A$8:$H$148,2,FALSE)</f>
        <v>PVC Vivienda Colectiva. s/ conexión a red</v>
      </c>
      <c r="D133" s="65"/>
      <c r="E133" s="65"/>
      <c r="F133" s="65"/>
      <c r="G133" s="65"/>
      <c r="H133" s="64" t="str">
        <f>VLOOKUP($B133,'Inst. Sanitaria'!$A$8:$H$148,8,FALSE)</f>
        <v>gl</v>
      </c>
      <c r="I133" s="66">
        <f>VLOOKUP($B133,'Inst. Sanitaria'!$A$8:$H$148,7,FALSE)</f>
        <v>58439.83644987864</v>
      </c>
      <c r="J133" s="65"/>
    </row>
    <row r="136" spans="1:10" ht="18" customHeight="1">
      <c r="A136" s="42" t="str">
        <f>'Ints. Gas'!B4</f>
        <v>13 - Instalación de Gas</v>
      </c>
      <c r="B136" s="52"/>
      <c r="C136" s="53"/>
      <c r="D136" s="53"/>
      <c r="E136" s="53"/>
      <c r="F136" s="53"/>
      <c r="G136" s="53"/>
      <c r="H136" s="52"/>
      <c r="I136" s="54"/>
      <c r="J136" s="53"/>
    </row>
    <row r="137" spans="1:10" ht="27" customHeight="1">
      <c r="A137" s="68" t="s">
        <v>1462</v>
      </c>
      <c r="B137" s="69" t="s">
        <v>1463</v>
      </c>
      <c r="C137" s="295" t="s">
        <v>1464</v>
      </c>
      <c r="D137" s="295"/>
      <c r="E137" s="295"/>
      <c r="F137" s="295"/>
      <c r="G137" s="295"/>
      <c r="H137" s="70" t="s">
        <v>5</v>
      </c>
      <c r="I137" s="304" t="s">
        <v>1478</v>
      </c>
      <c r="J137" s="304"/>
    </row>
    <row r="138" spans="1:10">
      <c r="A138" s="61">
        <v>79</v>
      </c>
      <c r="B138" s="61" t="s">
        <v>1621</v>
      </c>
      <c r="C138" s="62" t="str">
        <f>VLOOKUP($B138,'Ints. Gas'!$A$6:$H$78,2,FALSE)</f>
        <v>Epoxi Vivienda Unifamiliar p/gas envasado</v>
      </c>
      <c r="D138" s="62"/>
      <c r="E138" s="62"/>
      <c r="F138" s="62"/>
      <c r="G138" s="62"/>
      <c r="H138" s="61" t="str">
        <f>VLOOKUP($B138,'Ints. Gas'!$A$6:$H$78,8,FALSE)</f>
        <v>gl</v>
      </c>
      <c r="I138" s="63">
        <f>VLOOKUP($B138,'Ints. Gas'!$A$6:$H$78,7,FALSE)</f>
        <v>11594.963588300918</v>
      </c>
      <c r="J138" s="62"/>
    </row>
    <row r="139" spans="1:10">
      <c r="A139" s="52">
        <v>80</v>
      </c>
      <c r="B139" s="52" t="s">
        <v>1624</v>
      </c>
      <c r="C139" s="53" t="str">
        <f>VLOOKUP($B139,'Ints. Gas'!$A$6:$H$78,2,FALSE)</f>
        <v>Epoxi Vivienda Unifamiliar a red</v>
      </c>
      <c r="D139" s="53"/>
      <c r="E139" s="53"/>
      <c r="F139" s="53"/>
      <c r="G139" s="53"/>
      <c r="H139" s="52" t="str">
        <f>VLOOKUP($B139,'Ints. Gas'!$A$6:$H$78,8,FALSE)</f>
        <v>gl</v>
      </c>
      <c r="I139" s="56">
        <f>VLOOKUP($B139,'Ints. Gas'!$A$6:$H$78,7,FALSE)</f>
        <v>13533.730158350221</v>
      </c>
      <c r="J139" s="53"/>
    </row>
    <row r="140" spans="1:10">
      <c r="A140" s="52">
        <v>81</v>
      </c>
      <c r="B140" s="52" t="s">
        <v>1628</v>
      </c>
      <c r="C140" s="53" t="str">
        <f>VLOOKUP($B140,'Ints. Gas'!$A$6:$H$78,2,FALSE)</f>
        <v>Epoxi Vivienda Unifamiliar a red c/artefactos</v>
      </c>
      <c r="D140" s="53"/>
      <c r="E140" s="53"/>
      <c r="F140" s="53"/>
      <c r="G140" s="53"/>
      <c r="H140" s="52" t="str">
        <f>VLOOKUP($B140,'Ints. Gas'!$A$6:$H$78,8,FALSE)</f>
        <v>gl</v>
      </c>
      <c r="I140" s="56">
        <f>VLOOKUP($B140,'Ints. Gas'!$A$6:$H$78,7,FALSE)</f>
        <v>27953.57990996314</v>
      </c>
      <c r="J140" s="53"/>
    </row>
    <row r="141" spans="1:10">
      <c r="A141" s="52">
        <v>82</v>
      </c>
      <c r="B141" s="52" t="s">
        <v>1625</v>
      </c>
      <c r="C141" s="53" t="str">
        <f>VLOOKUP($B141,'Ints. Gas'!$A$6:$H$78,2,FALSE)</f>
        <v>HºNº Vivienda colectiva</v>
      </c>
      <c r="D141" s="53"/>
      <c r="E141" s="53"/>
      <c r="F141" s="53"/>
      <c r="G141" s="53"/>
      <c r="H141" s="52" t="str">
        <f>VLOOKUP($B141,'Ints. Gas'!$A$6:$H$78,8,FALSE)</f>
        <v>gl</v>
      </c>
      <c r="I141" s="56">
        <f>VLOOKUP($B141,'Ints. Gas'!$A$6:$H$78,7,FALSE)</f>
        <v>188067.52627440466</v>
      </c>
      <c r="J141" s="53"/>
    </row>
    <row r="142" spans="1:10">
      <c r="A142" s="64">
        <v>83</v>
      </c>
      <c r="B142" s="64" t="s">
        <v>1626</v>
      </c>
      <c r="C142" s="65" t="str">
        <f>VLOOKUP($B142,'Ints. Gas'!$A$6:$H$78,2,FALSE)</f>
        <v>Artefactos de gas y acces.</v>
      </c>
      <c r="D142" s="65"/>
      <c r="E142" s="65"/>
      <c r="F142" s="65"/>
      <c r="G142" s="65"/>
      <c r="H142" s="64" t="str">
        <f>VLOOKUP($B142,'Ints. Gas'!$A$6:$H$78,8,FALSE)</f>
        <v>gl</v>
      </c>
      <c r="I142" s="66">
        <f>VLOOKUP($B142,'Ints. Gas'!$A$6:$H$78,7,FALSE)</f>
        <v>14378.929681462436</v>
      </c>
      <c r="J142" s="65"/>
    </row>
    <row r="143" spans="1:10" ht="18" customHeight="1">
      <c r="A143" s="42" t="str">
        <f>'Ints. Elect.'!B4</f>
        <v>14 - Instalación Eléctrica</v>
      </c>
      <c r="B143" s="52"/>
      <c r="C143" s="53"/>
      <c r="D143" s="53"/>
      <c r="E143" s="53"/>
      <c r="F143" s="53"/>
      <c r="G143" s="53"/>
      <c r="H143" s="52"/>
      <c r="I143" s="54"/>
      <c r="J143" s="53"/>
    </row>
    <row r="144" spans="1:10" ht="27" customHeight="1">
      <c r="A144" s="68" t="s">
        <v>1462</v>
      </c>
      <c r="B144" s="69" t="s">
        <v>1463</v>
      </c>
      <c r="C144" s="295" t="s">
        <v>1464</v>
      </c>
      <c r="D144" s="295"/>
      <c r="E144" s="295"/>
      <c r="F144" s="295"/>
      <c r="G144" s="295"/>
      <c r="H144" s="70" t="s">
        <v>5</v>
      </c>
      <c r="I144" s="304" t="s">
        <v>1478</v>
      </c>
      <c r="J144" s="304"/>
    </row>
    <row r="145" spans="1:10">
      <c r="A145" s="61">
        <v>84</v>
      </c>
      <c r="B145" s="61" t="s">
        <v>1633</v>
      </c>
      <c r="C145" s="62" t="str">
        <f>VLOOKUP($B145,'Ints. Elect.'!$A$6:$H$48,2,FALSE)</f>
        <v>Vivienda Unifamiliar 3 dormitorios</v>
      </c>
      <c r="D145" s="62"/>
      <c r="E145" s="62"/>
      <c r="F145" s="62"/>
      <c r="G145" s="62"/>
      <c r="H145" s="61" t="str">
        <f>VLOOKUP($B145,'Ints. Elect.'!$A$6:$H$48,8,FALSE)</f>
        <v>gl</v>
      </c>
      <c r="I145" s="63">
        <f>VLOOKUP($B145,'Ints. Elect.'!$A$6:$H$48,7,FALSE)</f>
        <v>16558.586399181037</v>
      </c>
      <c r="J145" s="62"/>
    </row>
    <row r="146" spans="1:10">
      <c r="A146" s="52">
        <v>85</v>
      </c>
      <c r="B146" s="52" t="s">
        <v>1634</v>
      </c>
      <c r="C146" s="53" t="str">
        <f>VLOOKUP($B146,'Ints. Elect.'!$A$6:$H$48,2,FALSE)</f>
        <v>Vivienda colectiva completa</v>
      </c>
      <c r="D146" s="53"/>
      <c r="E146" s="53"/>
      <c r="F146" s="53"/>
      <c r="G146" s="53"/>
      <c r="H146" s="52" t="str">
        <f>VLOOKUP($B146,'Ints. Elect.'!$A$6:$H$48,8,FALSE)</f>
        <v>gl</v>
      </c>
      <c r="I146" s="56">
        <f>VLOOKUP($B146,'Ints. Elect.'!$A$6:$H$48,7,FALSE)</f>
        <v>205834.92873810421</v>
      </c>
      <c r="J146" s="53"/>
    </row>
    <row r="147" spans="1:10">
      <c r="A147" s="64">
        <v>86</v>
      </c>
      <c r="B147" s="64" t="s">
        <v>1636</v>
      </c>
      <c r="C147" s="65" t="str">
        <f>VLOOKUP($B147,'Ints. Elect.'!$A$6:$H$48,2,FALSE)</f>
        <v>Vivienda Unifamiliar c/acomet. a pilar</v>
      </c>
      <c r="D147" s="65"/>
      <c r="E147" s="65"/>
      <c r="F147" s="65"/>
      <c r="G147" s="65"/>
      <c r="H147" s="64" t="str">
        <f>VLOOKUP($B147,'Ints. Elect.'!$A$6:$H$48,8,FALSE)</f>
        <v>gl</v>
      </c>
      <c r="I147" s="66">
        <f>VLOOKUP($B147,'Ints. Elect.'!$A$6:$H$48,7,FALSE)</f>
        <v>17886.337220643938</v>
      </c>
      <c r="J147" s="65"/>
    </row>
    <row r="150" spans="1:10" ht="18" customHeight="1">
      <c r="A150" s="42" t="str">
        <f>Pintura!B4</f>
        <v>15 - Pintura</v>
      </c>
      <c r="B150" s="52"/>
      <c r="C150" s="53"/>
      <c r="D150" s="53"/>
      <c r="E150" s="53"/>
      <c r="F150" s="53"/>
      <c r="G150" s="53"/>
      <c r="H150" s="52"/>
      <c r="I150" s="54"/>
      <c r="J150" s="53"/>
    </row>
    <row r="151" spans="1:10" ht="27" customHeight="1">
      <c r="A151" s="68" t="s">
        <v>1462</v>
      </c>
      <c r="B151" s="69" t="s">
        <v>1463</v>
      </c>
      <c r="C151" s="295" t="s">
        <v>1464</v>
      </c>
      <c r="D151" s="295"/>
      <c r="E151" s="295"/>
      <c r="F151" s="295"/>
      <c r="G151" s="295"/>
      <c r="H151" s="70" t="s">
        <v>5</v>
      </c>
      <c r="I151" s="304" t="s">
        <v>1478</v>
      </c>
      <c r="J151" s="304"/>
    </row>
    <row r="152" spans="1:10">
      <c r="A152" s="61">
        <v>87</v>
      </c>
      <c r="B152" s="61" t="s">
        <v>1640</v>
      </c>
      <c r="C152" s="62" t="str">
        <f>VLOOKUP($B152,Pintura!$A$6:$H$81,2,FALSE)</f>
        <v>Pintura al látex</v>
      </c>
      <c r="D152" s="62"/>
      <c r="E152" s="62"/>
      <c r="F152" s="62"/>
      <c r="G152" s="62"/>
      <c r="H152" s="61" t="str">
        <f>VLOOKUP($B152,Pintura!$A$6:$H$81,8,FALSE)</f>
        <v>m2</v>
      </c>
      <c r="I152" s="63">
        <f>VLOOKUP($B152,Pintura!$A$6:$H$81,7,FALSE)</f>
        <v>131.41461457897489</v>
      </c>
      <c r="J152" s="62"/>
    </row>
    <row r="153" spans="1:10">
      <c r="A153" s="52">
        <v>88</v>
      </c>
      <c r="B153" s="52" t="s">
        <v>1641</v>
      </c>
      <c r="C153" s="53" t="str">
        <f>VLOOKUP($B153,Pintura!$A$6:$H$81,2,FALSE)</f>
        <v>Pintura a la cal</v>
      </c>
      <c r="D153" s="53"/>
      <c r="E153" s="53"/>
      <c r="F153" s="53"/>
      <c r="G153" s="53"/>
      <c r="H153" s="52" t="str">
        <f>VLOOKUP($B153,Pintura!$A$6:$H$81,8,FALSE)</f>
        <v>m2</v>
      </c>
      <c r="I153" s="56">
        <f>VLOOKUP($B153,Pintura!$A$6:$H$81,7,FALSE)</f>
        <v>35.461657613615458</v>
      </c>
      <c r="J153" s="53"/>
    </row>
    <row r="154" spans="1:10">
      <c r="A154" s="52">
        <v>89</v>
      </c>
      <c r="B154" s="52" t="s">
        <v>1642</v>
      </c>
      <c r="C154" s="53" t="str">
        <f>VLOOKUP($B154,Pintura!$A$6:$H$81,2,FALSE)</f>
        <v>Pintura al agua</v>
      </c>
      <c r="D154" s="53"/>
      <c r="E154" s="53"/>
      <c r="F154" s="53"/>
      <c r="G154" s="53"/>
      <c r="H154" s="52" t="str">
        <f>VLOOKUP($B154,Pintura!$A$6:$H$81,8,FALSE)</f>
        <v>m2</v>
      </c>
      <c r="I154" s="56">
        <f>VLOOKUP($B154,Pintura!$A$6:$H$81,7,FALSE)</f>
        <v>38.64948287563854</v>
      </c>
      <c r="J154" s="53"/>
    </row>
    <row r="155" spans="1:10">
      <c r="A155" s="52">
        <v>90</v>
      </c>
      <c r="B155" s="52" t="s">
        <v>1643</v>
      </c>
      <c r="C155" s="53" t="str">
        <f>VLOOKUP($B155,Pintura!$A$6:$H$81,2,FALSE)</f>
        <v>en carpintería metálica y de madera</v>
      </c>
      <c r="D155" s="53"/>
      <c r="E155" s="53"/>
      <c r="F155" s="53"/>
      <c r="G155" s="53"/>
      <c r="H155" s="52" t="str">
        <f>VLOOKUP($B155,Pintura!$A$6:$H$81,8,FALSE)</f>
        <v>m2</v>
      </c>
      <c r="I155" s="56">
        <f>VLOOKUP($B155,Pintura!$A$6:$H$81,7,FALSE)</f>
        <v>156.21139210384212</v>
      </c>
      <c r="J155" s="53"/>
    </row>
    <row r="156" spans="1:10">
      <c r="A156" s="52">
        <v>91</v>
      </c>
      <c r="B156" s="52" t="s">
        <v>1644</v>
      </c>
      <c r="C156" s="53" t="str">
        <f>VLOOKUP($B156,Pintura!$A$6:$H$81,2,FALSE)</f>
        <v>en carpintería de madera</v>
      </c>
      <c r="D156" s="53"/>
      <c r="E156" s="53"/>
      <c r="F156" s="53"/>
      <c r="G156" s="53"/>
      <c r="H156" s="52" t="str">
        <f>VLOOKUP($B156,Pintura!$A$6:$H$81,8,FALSE)</f>
        <v>m2</v>
      </c>
      <c r="I156" s="56">
        <f>VLOOKUP($B156,Pintura!$A$6:$H$81,7,FALSE)</f>
        <v>106.39849990679723</v>
      </c>
      <c r="J156" s="53"/>
    </row>
    <row r="157" spans="1:10">
      <c r="A157" s="52">
        <v>92</v>
      </c>
      <c r="B157" s="52" t="s">
        <v>1645</v>
      </c>
      <c r="C157" s="53" t="str">
        <f>VLOOKUP($B157,Pintura!$A$6:$H$81,2,FALSE)</f>
        <v>en carpintería metálica</v>
      </c>
      <c r="D157" s="53"/>
      <c r="E157" s="53"/>
      <c r="F157" s="53"/>
      <c r="G157" s="53"/>
      <c r="H157" s="52" t="str">
        <f>VLOOKUP($B157,Pintura!$A$6:$H$81,8,FALSE)</f>
        <v>m2</v>
      </c>
      <c r="I157" s="56">
        <f>VLOOKUP($B157,Pintura!$A$6:$H$81,7,FALSE)</f>
        <v>136.8355488025083</v>
      </c>
      <c r="J157" s="53"/>
    </row>
    <row r="158" spans="1:10">
      <c r="A158" s="64">
        <v>93</v>
      </c>
      <c r="B158" s="64" t="s">
        <v>1646</v>
      </c>
      <c r="C158" s="65" t="str">
        <f>VLOOKUP($B158,Pintura!$A$6:$H$81,2,FALSE)</f>
        <v>Pintura para ladrillo visto</v>
      </c>
      <c r="D158" s="65"/>
      <c r="E158" s="65"/>
      <c r="F158" s="65"/>
      <c r="G158" s="65"/>
      <c r="H158" s="64" t="str">
        <f>VLOOKUP($B158,Pintura!$A$6:$H$81,8,FALSE)</f>
        <v>m2</v>
      </c>
      <c r="I158" s="66">
        <f>VLOOKUP($B158,Pintura!$A$6:$H$81,7,FALSE)</f>
        <v>160.22388993098858</v>
      </c>
      <c r="J158" s="65"/>
    </row>
    <row r="161" spans="1:10" ht="18" customHeight="1">
      <c r="A161" s="42" t="str">
        <f>Vidrios!B4</f>
        <v>16 - Vidrios</v>
      </c>
      <c r="B161" s="52"/>
      <c r="C161" s="53"/>
      <c r="D161" s="53"/>
      <c r="E161" s="53"/>
      <c r="F161" s="53"/>
      <c r="G161" s="53"/>
      <c r="H161" s="52"/>
      <c r="I161" s="54"/>
      <c r="J161" s="53"/>
    </row>
    <row r="162" spans="1:10" ht="27" customHeight="1">
      <c r="A162" s="68" t="s">
        <v>1462</v>
      </c>
      <c r="B162" s="69" t="s">
        <v>1463</v>
      </c>
      <c r="C162" s="295" t="s">
        <v>1464</v>
      </c>
      <c r="D162" s="295"/>
      <c r="E162" s="295"/>
      <c r="F162" s="295"/>
      <c r="G162" s="295"/>
      <c r="H162" s="70" t="s">
        <v>5</v>
      </c>
      <c r="I162" s="304" t="s">
        <v>1478</v>
      </c>
      <c r="J162" s="304"/>
    </row>
    <row r="163" spans="1:10">
      <c r="A163" s="74">
        <v>94</v>
      </c>
      <c r="B163" s="74" t="s">
        <v>1655</v>
      </c>
      <c r="C163" s="75" t="str">
        <f>VLOOKUP($B163,Vidrios!$A$6:$H$11,2,FALSE)</f>
        <v>Vidrios dobles transparentes</v>
      </c>
      <c r="D163" s="75"/>
      <c r="E163" s="75"/>
      <c r="F163" s="75"/>
      <c r="G163" s="75"/>
      <c r="H163" s="74" t="str">
        <f>VLOOKUP($B163,Vidrios!$A$6:$H$11,8,FALSE)</f>
        <v>m2</v>
      </c>
      <c r="I163" s="76">
        <f>VLOOKUP($B163,Vidrios!$A$6:$H$11,7,FALSE)</f>
        <v>421.85035000000005</v>
      </c>
      <c r="J163" s="75"/>
    </row>
    <row r="166" spans="1:10" ht="18" customHeight="1">
      <c r="A166" s="42" t="str">
        <f>Varios!B4</f>
        <v>17 - Varios</v>
      </c>
      <c r="B166" s="52"/>
      <c r="C166" s="53"/>
      <c r="D166" s="53"/>
      <c r="E166" s="53"/>
      <c r="F166" s="53"/>
      <c r="G166" s="53"/>
      <c r="H166" s="52"/>
      <c r="I166" s="54"/>
      <c r="J166" s="53"/>
    </row>
    <row r="167" spans="1:10" ht="27" customHeight="1">
      <c r="A167" s="68" t="s">
        <v>1462</v>
      </c>
      <c r="B167" s="69" t="s">
        <v>1463</v>
      </c>
      <c r="C167" s="295" t="s">
        <v>1464</v>
      </c>
      <c r="D167" s="295"/>
      <c r="E167" s="295"/>
      <c r="F167" s="295"/>
      <c r="G167" s="295"/>
      <c r="H167" s="70" t="s">
        <v>5</v>
      </c>
      <c r="I167" s="304" t="s">
        <v>1478</v>
      </c>
      <c r="J167" s="304"/>
    </row>
    <row r="168" spans="1:10">
      <c r="A168" s="61">
        <v>95</v>
      </c>
      <c r="B168" s="61" t="s">
        <v>1658</v>
      </c>
      <c r="C168" s="62" t="str">
        <f>VLOOKUP($B168,Varios!$A$6:$H$117,2,FALSE)</f>
        <v>Cercos alambrado 4 hilos galvanizado</v>
      </c>
      <c r="D168" s="62"/>
      <c r="E168" s="62"/>
      <c r="F168" s="62"/>
      <c r="G168" s="62"/>
      <c r="H168" s="61" t="str">
        <f>VLOOKUP($B168,Varios!$A$6:$H$117,8,FALSE)</f>
        <v>m</v>
      </c>
      <c r="I168" s="63">
        <f>VLOOKUP($B168,Varios!$A$6:$H$117,7,FALSE)</f>
        <v>68.813884595113464</v>
      </c>
      <c r="J168" s="62"/>
    </row>
    <row r="169" spans="1:10">
      <c r="A169" s="52">
        <v>96</v>
      </c>
      <c r="B169" s="52" t="s">
        <v>1659</v>
      </c>
      <c r="C169" s="53" t="str">
        <f>VLOOKUP($B169,Varios!$A$6:$H$117,2,FALSE)</f>
        <v>Cercos mojón divisorio</v>
      </c>
      <c r="D169" s="53"/>
      <c r="E169" s="53"/>
      <c r="F169" s="53"/>
      <c r="G169" s="53"/>
      <c r="H169" s="52" t="str">
        <f>VLOOKUP($B169,Varios!$A$6:$H$117,8,FALSE)</f>
        <v>u</v>
      </c>
      <c r="I169" s="56">
        <f>VLOOKUP($B169,Varios!$A$6:$H$117,7,FALSE)</f>
        <v>658.83391603198038</v>
      </c>
      <c r="J169" s="53"/>
    </row>
    <row r="170" spans="1:10">
      <c r="A170" s="52">
        <v>97</v>
      </c>
      <c r="B170" s="52" t="s">
        <v>1660</v>
      </c>
      <c r="C170" s="53" t="str">
        <f>VLOOKUP($B170,Varios!$A$6:$H$117,2,FALSE)</f>
        <v>Cerco olímpico alambre romboidal</v>
      </c>
      <c r="D170" s="53"/>
      <c r="E170" s="53"/>
      <c r="F170" s="53"/>
      <c r="G170" s="53"/>
      <c r="H170" s="52" t="str">
        <f>VLOOKUP($B170,Varios!$A$6:$H$117,8,FALSE)</f>
        <v>m</v>
      </c>
      <c r="I170" s="56">
        <f>VLOOKUP($B170,Varios!$A$6:$H$117,7,FALSE)</f>
        <v>857.00332368146542</v>
      </c>
      <c r="J170" s="53"/>
    </row>
    <row r="171" spans="1:10">
      <c r="A171" s="52">
        <v>98</v>
      </c>
      <c r="B171" s="52" t="s">
        <v>1661</v>
      </c>
      <c r="C171" s="53" t="str">
        <f>VLOOKUP($B171,Varios!$A$6:$H$117,2,FALSE)</f>
        <v>Mesada de granito recons. c/bacha y pileta lavar</v>
      </c>
      <c r="D171" s="53"/>
      <c r="E171" s="53"/>
      <c r="F171" s="53"/>
      <c r="G171" s="53"/>
      <c r="H171" s="52" t="str">
        <f>VLOOKUP($B171,Varios!$A$6:$H$117,8,FALSE)</f>
        <v>gl</v>
      </c>
      <c r="I171" s="56">
        <f>VLOOKUP($B171,Varios!$A$6:$H$117,7,FALSE)</f>
        <v>3583.2949469614514</v>
      </c>
      <c r="J171" s="53"/>
    </row>
    <row r="172" spans="1:10">
      <c r="A172" s="52">
        <v>99</v>
      </c>
      <c r="B172" s="52" t="s">
        <v>1662</v>
      </c>
      <c r="C172" s="53" t="str">
        <f>VLOOKUP($B172,Varios!$A$6:$H$117,2,FALSE)</f>
        <v>Forestación</v>
      </c>
      <c r="D172" s="53"/>
      <c r="E172" s="53"/>
      <c r="F172" s="53"/>
      <c r="G172" s="53"/>
      <c r="H172" s="52" t="str">
        <f>VLOOKUP($B172,Varios!$A$6:$H$117,8,FALSE)</f>
        <v>gl</v>
      </c>
      <c r="I172" s="56">
        <f>VLOOKUP($B172,Varios!$A$6:$H$117,7,FALSE)</f>
        <v>303.53398892436769</v>
      </c>
      <c r="J172" s="53"/>
    </row>
    <row r="173" spans="1:10">
      <c r="A173" s="52">
        <v>100</v>
      </c>
      <c r="B173" s="52" t="s">
        <v>1663</v>
      </c>
      <c r="C173" s="53" t="str">
        <f>VLOOKUP($B173,Varios!$A$6:$H$117,2,FALSE)</f>
        <v>Pérgolas</v>
      </c>
      <c r="D173" s="53"/>
      <c r="E173" s="53"/>
      <c r="F173" s="53"/>
      <c r="G173" s="53"/>
      <c r="H173" s="52" t="str">
        <f>VLOOKUP($B173,Varios!$A$6:$H$117,8,FALSE)</f>
        <v>gl</v>
      </c>
      <c r="I173" s="56">
        <f>VLOOKUP($B173,Varios!$A$6:$H$117,7,FALSE)</f>
        <v>3472.5414861382355</v>
      </c>
      <c r="J173" s="53"/>
    </row>
    <row r="174" spans="1:10">
      <c r="A174" s="52">
        <v>101</v>
      </c>
      <c r="B174" s="52" t="s">
        <v>1664</v>
      </c>
      <c r="C174" s="53" t="str">
        <f>VLOOKUP($B174,Varios!$A$6:$H$117,2,FALSE)</f>
        <v>Limpieza final de obra</v>
      </c>
      <c r="D174" s="53"/>
      <c r="E174" s="53"/>
      <c r="F174" s="53"/>
      <c r="G174" s="53"/>
      <c r="H174" s="52" t="str">
        <f>VLOOKUP($B174,Varios!$A$6:$H$117,8,FALSE)</f>
        <v>m2</v>
      </c>
      <c r="I174" s="56">
        <f>VLOOKUP($B174,Varios!$A$6:$H$117,7,FALSE)</f>
        <v>18.289463937621107</v>
      </c>
      <c r="J174" s="53"/>
    </row>
    <row r="175" spans="1:10">
      <c r="A175" s="52">
        <v>102</v>
      </c>
      <c r="B175" s="52" t="s">
        <v>1665</v>
      </c>
      <c r="C175" s="53" t="str">
        <f>VLOOKUP($B175,Varios!$A$6:$H$117,2,FALSE)</f>
        <v>Documentacion técnica</v>
      </c>
      <c r="D175" s="53"/>
      <c r="E175" s="53"/>
      <c r="F175" s="53"/>
      <c r="G175" s="53"/>
      <c r="H175" s="52" t="str">
        <f>VLOOKUP($B175,Varios!$A$6:$H$117,8,FALSE)</f>
        <v>u</v>
      </c>
      <c r="I175" s="56">
        <f>VLOOKUP($B175,Varios!$A$6:$H$117,7,FALSE)</f>
        <v>13969.111145705107</v>
      </c>
      <c r="J175" s="53"/>
    </row>
    <row r="176" spans="1:10">
      <c r="A176" s="52">
        <v>103</v>
      </c>
      <c r="B176" s="52" t="s">
        <v>1666</v>
      </c>
      <c r="C176" s="53" t="str">
        <f>VLOOKUP($B176,Varios!$A$6:$H$117,2,FALSE)</f>
        <v>Hormigón simple 350 kg</v>
      </c>
      <c r="D176" s="53"/>
      <c r="E176" s="53"/>
      <c r="F176" s="53"/>
      <c r="G176" s="53"/>
      <c r="H176" s="52" t="str">
        <f>VLOOKUP($B176,Varios!$A$6:$H$117,8,FALSE)</f>
        <v>m3</v>
      </c>
      <c r="I176" s="56">
        <f>VLOOKUP($B176,Varios!$A$6:$H$117,7,FALSE)</f>
        <v>2943.9837268034998</v>
      </c>
      <c r="J176" s="53"/>
    </row>
    <row r="177" spans="1:10">
      <c r="A177" s="52">
        <v>104</v>
      </c>
      <c r="B177" s="52" t="s">
        <v>1667</v>
      </c>
      <c r="C177" s="53" t="str">
        <f>VLOOKUP($B177,Varios!$A$6:$H$117,2,FALSE)</f>
        <v>Instalación contra incendios edificios</v>
      </c>
      <c r="D177" s="53"/>
      <c r="E177" s="53"/>
      <c r="F177" s="53"/>
      <c r="G177" s="53"/>
      <c r="H177" s="52" t="str">
        <f>VLOOKUP($B177,Varios!$A$6:$H$117,8,FALSE)</f>
        <v>gl</v>
      </c>
      <c r="I177" s="56">
        <f>VLOOKUP($B177,Varios!$A$6:$H$117,7,FALSE)</f>
        <v>10158.307583332817</v>
      </c>
      <c r="J177" s="53"/>
    </row>
    <row r="178" spans="1:10">
      <c r="A178" s="64">
        <v>105</v>
      </c>
      <c r="B178" s="64" t="s">
        <v>1669</v>
      </c>
      <c r="C178" s="65" t="str">
        <f>VLOOKUP($B178,Varios!$A$6:$H$117,2,FALSE)</f>
        <v>Mesada de granito natural c/bacha</v>
      </c>
      <c r="D178" s="65"/>
      <c r="E178" s="65"/>
      <c r="F178" s="65"/>
      <c r="G178" s="65"/>
      <c r="H178" s="64" t="str">
        <f>VLOOKUP($B178,Varios!$A$6:$H$117,8,FALSE)</f>
        <v>gl</v>
      </c>
      <c r="I178" s="66">
        <f>VLOOKUP($B178,Varios!$A$6:$H$117,7,FALSE)</f>
        <v>5717.3924795569956</v>
      </c>
      <c r="J178" s="65"/>
    </row>
    <row r="181" spans="1:10" ht="18" customHeight="1">
      <c r="A181" s="42" t="str">
        <f>'Red Agua'!B4</f>
        <v>18 - Red de Agua</v>
      </c>
      <c r="B181" s="52"/>
      <c r="C181" s="53"/>
      <c r="D181" s="53"/>
      <c r="E181" s="53"/>
      <c r="F181" s="53"/>
      <c r="G181" s="53"/>
      <c r="H181" s="52"/>
      <c r="I181" s="54"/>
      <c r="J181" s="53"/>
    </row>
    <row r="182" spans="1:10" ht="27" customHeight="1">
      <c r="A182" s="68" t="s">
        <v>1462</v>
      </c>
      <c r="B182" s="69" t="s">
        <v>1463</v>
      </c>
      <c r="C182" s="295" t="s">
        <v>1464</v>
      </c>
      <c r="D182" s="295"/>
      <c r="E182" s="295"/>
      <c r="F182" s="295"/>
      <c r="G182" s="295"/>
      <c r="H182" s="70" t="s">
        <v>5</v>
      </c>
      <c r="I182" s="304" t="s">
        <v>1478</v>
      </c>
      <c r="J182" s="304"/>
    </row>
    <row r="183" spans="1:10">
      <c r="A183" s="61">
        <v>106</v>
      </c>
      <c r="B183" s="61" t="s">
        <v>1681</v>
      </c>
      <c r="C183" s="62" t="str">
        <f>VLOOKUP($B183,'Red Agua'!$A$6:$H$51,2,FALSE)</f>
        <v>PEAD  c/conexión hasta kit med</v>
      </c>
      <c r="D183" s="62"/>
      <c r="E183" s="62"/>
      <c r="F183" s="62"/>
      <c r="G183" s="62"/>
      <c r="H183" s="61" t="str">
        <f>VLOOKUP($B183,'Red Agua'!$A$6:$H$51,8,FALSE)</f>
        <v>m</v>
      </c>
      <c r="I183" s="63">
        <f>VLOOKUP($B183,'Red Agua'!$A$6:$H$51,7,FALSE)</f>
        <v>555.13803075618216</v>
      </c>
      <c r="J183" s="62"/>
    </row>
    <row r="184" spans="1:10">
      <c r="A184" s="52">
        <v>107</v>
      </c>
      <c r="B184" s="52" t="s">
        <v>1683</v>
      </c>
      <c r="C184" s="53" t="str">
        <f>VLOOKUP($B184,'Red Agua'!$A$6:$H$51,2,FALSE)</f>
        <v>PEAD  s/conexión*</v>
      </c>
      <c r="D184" s="53"/>
      <c r="E184" s="53"/>
      <c r="F184" s="53"/>
      <c r="G184" s="53"/>
      <c r="H184" s="52" t="str">
        <f>VLOOKUP($B184,'Red Agua'!$A$6:$H$51,8,FALSE)</f>
        <v>m</v>
      </c>
      <c r="I184" s="56">
        <f>VLOOKUP($B184,'Red Agua'!$A$6:$H$51,7,FALSE)</f>
        <v>495.63175196428494</v>
      </c>
      <c r="J184" s="53"/>
    </row>
    <row r="185" spans="1:10">
      <c r="A185" s="64">
        <v>108</v>
      </c>
      <c r="B185" s="64" t="s">
        <v>1684</v>
      </c>
      <c r="C185" s="65" t="str">
        <f>VLOOKUP($B185,'Red Agua'!$A$6:$H$51,2,FALSE)</f>
        <v>Comando y Equipo Bombeo</v>
      </c>
      <c r="D185" s="65"/>
      <c r="E185" s="65"/>
      <c r="F185" s="65"/>
      <c r="G185" s="65"/>
      <c r="H185" s="64" t="str">
        <f>VLOOKUP($B185,'Red Agua'!$A$6:$H$51,8,FALSE)</f>
        <v>gl</v>
      </c>
      <c r="I185" s="66">
        <f>VLOOKUP($B185,'Red Agua'!$A$6:$H$51,7,FALSE)</f>
        <v>230643.67537697943</v>
      </c>
      <c r="J185" s="65"/>
    </row>
    <row r="188" spans="1:10" ht="18" customHeight="1">
      <c r="A188" s="42" t="str">
        <f>'Red Cloaca'!B4</f>
        <v>19 - Red de Cloaca</v>
      </c>
      <c r="B188" s="52"/>
      <c r="C188" s="53"/>
      <c r="D188" s="53"/>
      <c r="E188" s="53"/>
      <c r="F188" s="53"/>
      <c r="G188" s="53"/>
      <c r="H188" s="52"/>
      <c r="I188" s="54"/>
      <c r="J188" s="53"/>
    </row>
    <row r="189" spans="1:10" ht="27" customHeight="1">
      <c r="A189" s="68" t="s">
        <v>1462</v>
      </c>
      <c r="B189" s="69" t="s">
        <v>1463</v>
      </c>
      <c r="C189" s="295" t="s">
        <v>1464</v>
      </c>
      <c r="D189" s="295"/>
      <c r="E189" s="295"/>
      <c r="F189" s="295"/>
      <c r="G189" s="295"/>
      <c r="H189" s="70" t="s">
        <v>5</v>
      </c>
      <c r="I189" s="304" t="s">
        <v>1478</v>
      </c>
      <c r="J189" s="304"/>
    </row>
    <row r="190" spans="1:10">
      <c r="A190" s="61">
        <v>109</v>
      </c>
      <c r="B190" s="61" t="s">
        <v>1689</v>
      </c>
      <c r="C190" s="62" t="str">
        <f>VLOOKUP($B190,'Red Cloaca'!$A$6:$H$33,2,FALSE)</f>
        <v>de PVC c/conexión</v>
      </c>
      <c r="D190" s="62"/>
      <c r="E190" s="62"/>
      <c r="F190" s="62"/>
      <c r="G190" s="62"/>
      <c r="H190" s="61" t="str">
        <f>VLOOKUP($B190,'Red Cloaca'!$A$6:$H$33,8,FALSE)</f>
        <v>m</v>
      </c>
      <c r="I190" s="63">
        <f>VLOOKUP($B190,'Red Cloaca'!$A$6:$H$33,7,FALSE)</f>
        <v>1000.0658685414123</v>
      </c>
      <c r="J190" s="62"/>
    </row>
    <row r="191" spans="1:10">
      <c r="A191" s="64">
        <v>110</v>
      </c>
      <c r="B191" s="64" t="s">
        <v>1691</v>
      </c>
      <c r="C191" s="65" t="str">
        <f>VLOOKUP($B191,'Red Cloaca'!$A$6:$H$33,2,FALSE)</f>
        <v>de PVC s/conexión</v>
      </c>
      <c r="D191" s="65"/>
      <c r="E191" s="65"/>
      <c r="F191" s="65"/>
      <c r="G191" s="65"/>
      <c r="H191" s="64" t="str">
        <f>VLOOKUP($B191,'Red Cloaca'!$A$6:$H$33,8,FALSE)</f>
        <v>m</v>
      </c>
      <c r="I191" s="66">
        <f>VLOOKUP($B191,'Red Cloaca'!$A$6:$H$33,7,FALSE)</f>
        <v>726.27316708127501</v>
      </c>
      <c r="J191" s="65"/>
    </row>
    <row r="194" spans="1:10" ht="18" customHeight="1">
      <c r="A194" s="42" t="str">
        <f>'Red Gas'!B4</f>
        <v>20 - Red de Gas</v>
      </c>
      <c r="B194" s="52"/>
      <c r="C194" s="53"/>
      <c r="D194" s="53"/>
      <c r="E194" s="53"/>
      <c r="F194" s="53"/>
      <c r="G194" s="53"/>
      <c r="H194" s="52"/>
      <c r="I194" s="54"/>
      <c r="J194" s="53"/>
    </row>
    <row r="195" spans="1:10" ht="27" customHeight="1">
      <c r="A195" s="68" t="s">
        <v>1462</v>
      </c>
      <c r="B195" s="69" t="s">
        <v>1463</v>
      </c>
      <c r="C195" s="295" t="s">
        <v>1464</v>
      </c>
      <c r="D195" s="295"/>
      <c r="E195" s="295"/>
      <c r="F195" s="295"/>
      <c r="G195" s="295"/>
      <c r="H195" s="70" t="s">
        <v>5</v>
      </c>
      <c r="I195" s="304" t="s">
        <v>1478</v>
      </c>
      <c r="J195" s="304"/>
    </row>
    <row r="196" spans="1:10">
      <c r="A196" s="74">
        <v>111</v>
      </c>
      <c r="B196" s="74" t="s">
        <v>1708</v>
      </c>
      <c r="C196" s="75" t="str">
        <f>VLOOKUP($B196,'Red Gas'!$A$6:$H$15,2,FALSE)</f>
        <v>PEAD  varios Ø MM</v>
      </c>
      <c r="D196" s="75"/>
      <c r="E196" s="75"/>
      <c r="F196" s="75"/>
      <c r="G196" s="75"/>
      <c r="H196" s="74" t="str">
        <f>VLOOKUP($B196,'Red Gas'!$A$6:$H$15,8,FALSE)</f>
        <v>m</v>
      </c>
      <c r="I196" s="76">
        <f>VLOOKUP($B196,'Red Gas'!$A$6:$H$15,7,FALSE)</f>
        <v>386.79410449053944</v>
      </c>
      <c r="J196" s="75"/>
    </row>
    <row r="197" spans="1:10">
      <c r="A197" s="52"/>
      <c r="B197" s="52"/>
      <c r="C197" s="53"/>
      <c r="D197" s="53"/>
      <c r="E197" s="53"/>
      <c r="F197" s="53"/>
      <c r="G197" s="53"/>
      <c r="H197" s="52"/>
      <c r="I197" s="56"/>
      <c r="J197" s="53"/>
    </row>
    <row r="198" spans="1:10">
      <c r="A198" s="52"/>
      <c r="B198" s="52"/>
      <c r="C198" s="53"/>
      <c r="D198" s="53"/>
      <c r="E198" s="53"/>
      <c r="F198" s="53"/>
      <c r="G198" s="53"/>
      <c r="H198" s="52"/>
      <c r="I198" s="56"/>
      <c r="J198" s="53"/>
    </row>
    <row r="199" spans="1:10" ht="18" customHeight="1">
      <c r="A199" s="42" t="str">
        <f>'Red Elect'!B4</f>
        <v>21 - Red Eléctrica</v>
      </c>
      <c r="B199" s="52"/>
      <c r="C199" s="53"/>
      <c r="D199" s="53"/>
      <c r="E199" s="53"/>
      <c r="F199" s="53"/>
      <c r="G199" s="53"/>
      <c r="H199" s="52"/>
      <c r="I199" s="54"/>
      <c r="J199" s="53"/>
    </row>
    <row r="200" spans="1:10" ht="15" customHeight="1">
      <c r="A200" s="33" t="str">
        <f>'Red Elect'!B6</f>
        <v>21.1 S.E.T.A.</v>
      </c>
      <c r="B200" s="52"/>
      <c r="C200" s="53"/>
      <c r="D200" s="53"/>
      <c r="E200" s="53"/>
      <c r="F200" s="53"/>
      <c r="G200" s="53"/>
      <c r="H200" s="52"/>
      <c r="I200" s="54"/>
      <c r="J200" s="53"/>
    </row>
    <row r="201" spans="1:10" ht="27" customHeight="1">
      <c r="A201" s="68" t="s">
        <v>1462</v>
      </c>
      <c r="B201" s="69" t="s">
        <v>1463</v>
      </c>
      <c r="C201" s="295" t="s">
        <v>1464</v>
      </c>
      <c r="D201" s="295"/>
      <c r="E201" s="295"/>
      <c r="F201" s="295"/>
      <c r="G201" s="295"/>
      <c r="H201" s="70" t="s">
        <v>5</v>
      </c>
      <c r="I201" s="304" t="s">
        <v>1478</v>
      </c>
      <c r="J201" s="304"/>
    </row>
    <row r="202" spans="1:10">
      <c r="A202" s="74">
        <v>112</v>
      </c>
      <c r="B202" s="74" t="s">
        <v>1693</v>
      </c>
      <c r="C202" s="75" t="str">
        <f>VLOOKUP($B202,'Red Elect'!$A$8:$H$81,2,FALSE)</f>
        <v xml:space="preserve">Construcción de SETA 315 Kva. </v>
      </c>
      <c r="D202" s="75"/>
      <c r="E202" s="75"/>
      <c r="F202" s="75"/>
      <c r="G202" s="75"/>
      <c r="H202" s="74" t="str">
        <f>VLOOKUP($B202,'Red Elect'!$A$8:$H$81,8,FALSE)</f>
        <v>u</v>
      </c>
      <c r="I202" s="76">
        <f>VLOOKUP($B202,'Red Elect'!$A$8:$H$81,7,FALSE)</f>
        <v>438610.26193835324</v>
      </c>
      <c r="J202" s="75"/>
    </row>
    <row r="204" spans="1:10" ht="15" customHeight="1">
      <c r="A204" s="33" t="str">
        <f>'Red Elect'!B27</f>
        <v>21.2 RED DE MEDIA TENSION</v>
      </c>
      <c r="B204" s="52"/>
      <c r="C204" s="53"/>
      <c r="D204" s="53"/>
      <c r="E204" s="53"/>
      <c r="F204" s="53"/>
      <c r="G204" s="53"/>
      <c r="H204" s="52"/>
      <c r="I204" s="54"/>
      <c r="J204" s="53"/>
    </row>
    <row r="205" spans="1:10" ht="27" customHeight="1">
      <c r="A205" s="68" t="s">
        <v>1462</v>
      </c>
      <c r="B205" s="69" t="s">
        <v>1463</v>
      </c>
      <c r="C205" s="295" t="s">
        <v>1464</v>
      </c>
      <c r="D205" s="295"/>
      <c r="E205" s="295"/>
      <c r="F205" s="295"/>
      <c r="G205" s="295"/>
      <c r="H205" s="70" t="s">
        <v>5</v>
      </c>
      <c r="I205" s="304" t="s">
        <v>1478</v>
      </c>
      <c r="J205" s="304"/>
    </row>
    <row r="206" spans="1:10">
      <c r="A206" s="74">
        <v>113</v>
      </c>
      <c r="B206" s="74" t="s">
        <v>1694</v>
      </c>
      <c r="C206" s="75" t="str">
        <f>VLOOKUP($B206,'Red Elect'!$A$8:$H$81,2,FALSE)</f>
        <v>Tendido de Red Media Tensión</v>
      </c>
      <c r="D206" s="75"/>
      <c r="E206" s="75"/>
      <c r="F206" s="75"/>
      <c r="G206" s="75"/>
      <c r="H206" s="74" t="str">
        <f>VLOOKUP($B206,'Red Elect'!$A$8:$H$81,8,FALSE)</f>
        <v>gl</v>
      </c>
      <c r="I206" s="76">
        <f>VLOOKUP($B206,'Red Elect'!$A$8:$H$81,7,FALSE)</f>
        <v>82362.502283111477</v>
      </c>
      <c r="J206" s="75"/>
    </row>
    <row r="208" spans="1:10" ht="15" customHeight="1">
      <c r="A208" s="33" t="str">
        <f>'Red Elect'!B47</f>
        <v>21.3 RED DE BAJA TENSION</v>
      </c>
      <c r="B208" s="52"/>
      <c r="C208" s="53"/>
      <c r="D208" s="53"/>
      <c r="E208" s="53"/>
      <c r="F208" s="53"/>
      <c r="G208" s="53"/>
      <c r="H208" s="52"/>
      <c r="I208" s="54"/>
      <c r="J208" s="53"/>
    </row>
    <row r="209" spans="1:10" ht="27" customHeight="1">
      <c r="A209" s="68" t="s">
        <v>1462</v>
      </c>
      <c r="B209" s="69" t="s">
        <v>1463</v>
      </c>
      <c r="C209" s="295" t="s">
        <v>1464</v>
      </c>
      <c r="D209" s="295"/>
      <c r="E209" s="295"/>
      <c r="F209" s="295"/>
      <c r="G209" s="295"/>
      <c r="H209" s="70" t="s">
        <v>5</v>
      </c>
      <c r="I209" s="304" t="s">
        <v>1478</v>
      </c>
      <c r="J209" s="304"/>
    </row>
    <row r="210" spans="1:10">
      <c r="A210" s="74">
        <v>114</v>
      </c>
      <c r="B210" s="74" t="s">
        <v>1695</v>
      </c>
      <c r="C210" s="75" t="str">
        <f>VLOOKUP($B210,'Red Elect'!$A$8:$H$81,2,FALSE)</f>
        <v>Tendido baja tension</v>
      </c>
      <c r="D210" s="75"/>
      <c r="E210" s="75"/>
      <c r="F210" s="75"/>
      <c r="G210" s="75"/>
      <c r="H210" s="74" t="str">
        <f>VLOOKUP($B210,'Red Elect'!$A$8:$H$81,8,FALSE)</f>
        <v>gl</v>
      </c>
      <c r="I210" s="76">
        <f>VLOOKUP($B210,'Red Elect'!$A$8:$H$81,7,FALSE)</f>
        <v>55993.522414974796</v>
      </c>
      <c r="J210" s="75"/>
    </row>
    <row r="212" spans="1:10" ht="15" customHeight="1">
      <c r="A212" s="33" t="str">
        <f>'Red Elect'!B70</f>
        <v>21.4 ALUMBRADO PUBLICO</v>
      </c>
      <c r="B212" s="52"/>
      <c r="C212" s="53"/>
      <c r="D212" s="53"/>
      <c r="E212" s="53"/>
      <c r="F212" s="53"/>
      <c r="G212" s="53"/>
      <c r="H212" s="52"/>
      <c r="I212" s="54"/>
      <c r="J212" s="53"/>
    </row>
    <row r="213" spans="1:10" ht="27" customHeight="1">
      <c r="A213" s="68" t="s">
        <v>1462</v>
      </c>
      <c r="B213" s="69" t="s">
        <v>1463</v>
      </c>
      <c r="C213" s="295" t="s">
        <v>1464</v>
      </c>
      <c r="D213" s="295"/>
      <c r="E213" s="295"/>
      <c r="F213" s="295"/>
      <c r="G213" s="295"/>
      <c r="H213" s="70" t="s">
        <v>5</v>
      </c>
      <c r="I213" s="304" t="s">
        <v>1478</v>
      </c>
      <c r="J213" s="304"/>
    </row>
    <row r="214" spans="1:10">
      <c r="A214" s="74">
        <v>115</v>
      </c>
      <c r="B214" s="74" t="s">
        <v>1696</v>
      </c>
      <c r="C214" s="75" t="str">
        <f>VLOOKUP($B214,'Red Elect'!$A$8:$H$81,2,FALSE)</f>
        <v>Alumbrado público p/barrios</v>
      </c>
      <c r="D214" s="75"/>
      <c r="E214" s="75"/>
      <c r="F214" s="75"/>
      <c r="G214" s="75"/>
      <c r="H214" s="74" t="str">
        <f>VLOOKUP($B214,'Red Elect'!$A$8:$H$81,8,FALSE)</f>
        <v>gl</v>
      </c>
      <c r="I214" s="76">
        <f>VLOOKUP($B214,'Red Elect'!$A$8:$H$81,7,FALSE)</f>
        <v>86604.888475666085</v>
      </c>
      <c r="J214" s="75"/>
    </row>
    <row r="217" spans="1:10" ht="18" customHeight="1">
      <c r="A217" s="42" t="str">
        <f>'Red Vial'!B4</f>
        <v>22 - Red Vial</v>
      </c>
      <c r="B217" s="52"/>
      <c r="C217" s="53"/>
      <c r="D217" s="53"/>
      <c r="E217" s="53"/>
      <c r="F217" s="53"/>
      <c r="G217" s="53"/>
      <c r="H217" s="52"/>
      <c r="I217" s="54"/>
      <c r="J217" s="53"/>
    </row>
    <row r="218" spans="1:10" ht="27" customHeight="1">
      <c r="A218" s="68" t="s">
        <v>1462</v>
      </c>
      <c r="B218" s="69" t="s">
        <v>1463</v>
      </c>
      <c r="C218" s="295" t="s">
        <v>1464</v>
      </c>
      <c r="D218" s="295"/>
      <c r="E218" s="295"/>
      <c r="F218" s="295"/>
      <c r="G218" s="295"/>
      <c r="H218" s="70" t="s">
        <v>5</v>
      </c>
      <c r="I218" s="304" t="s">
        <v>1478</v>
      </c>
      <c r="J218" s="304"/>
    </row>
    <row r="219" spans="1:10">
      <c r="A219" s="61">
        <v>116</v>
      </c>
      <c r="B219" s="61" t="s">
        <v>1711</v>
      </c>
      <c r="C219" s="62" t="str">
        <f>VLOOKUP($B219,'Red Vial'!$A$6:$H$61,2,FALSE)</f>
        <v>Cordón cuneta de HºAº</v>
      </c>
      <c r="D219" s="62"/>
      <c r="E219" s="62"/>
      <c r="F219" s="62"/>
      <c r="G219" s="62"/>
      <c r="H219" s="61" t="str">
        <f>VLOOKUP($B219,'Red Vial'!$A$6:$H$61,8,FALSE)</f>
        <v>m</v>
      </c>
      <c r="I219" s="63">
        <f>VLOOKUP($B219,'Red Vial'!$A$6:$H$61,7,FALSE)</f>
        <v>484.43332750004583</v>
      </c>
      <c r="J219" s="62"/>
    </row>
    <row r="220" spans="1:10">
      <c r="A220" s="52">
        <v>117</v>
      </c>
      <c r="B220" s="52" t="s">
        <v>1712</v>
      </c>
      <c r="C220" s="53" t="str">
        <f>VLOOKUP($B220,'Red Vial'!$A$6:$H$61,2,FALSE)</f>
        <v>Pavimento articulado c/subbase</v>
      </c>
      <c r="D220" s="53"/>
      <c r="E220" s="53"/>
      <c r="F220" s="53"/>
      <c r="G220" s="53"/>
      <c r="H220" s="52" t="str">
        <f>VLOOKUP($B220,'Red Vial'!$A$6:$H$61,8,FALSE)</f>
        <v>m2</v>
      </c>
      <c r="I220" s="56">
        <f>VLOOKUP($B220,'Red Vial'!$A$6:$H$61,7,FALSE)</f>
        <v>507.61318934534097</v>
      </c>
      <c r="J220" s="53"/>
    </row>
    <row r="221" spans="1:10">
      <c r="A221" s="52">
        <v>118</v>
      </c>
      <c r="B221" s="52" t="s">
        <v>1713</v>
      </c>
      <c r="C221" s="53" t="str">
        <f>VLOOKUP($B221,'Red Vial'!$A$6:$H$61,2,FALSE)</f>
        <v>Pavimento de hormigón e = 0.15</v>
      </c>
      <c r="D221" s="53"/>
      <c r="E221" s="53"/>
      <c r="F221" s="53"/>
      <c r="G221" s="53"/>
      <c r="H221" s="52" t="str">
        <f>VLOOKUP($B221,'Red Vial'!$A$6:$H$61,8,FALSE)</f>
        <v>m2</v>
      </c>
      <c r="I221" s="56">
        <f>VLOOKUP($B221,'Red Vial'!$A$6:$H$61,7,FALSE)</f>
        <v>614.51142148061672</v>
      </c>
      <c r="J221" s="53"/>
    </row>
    <row r="222" spans="1:10">
      <c r="A222" s="64">
        <v>119</v>
      </c>
      <c r="B222" s="64" t="s">
        <v>1714</v>
      </c>
      <c r="C222" s="65" t="str">
        <f>VLOOKUP($B222,'Red Vial'!$A$6:$H$61,2,FALSE)</f>
        <v>Enripiado e = 10 cm</v>
      </c>
      <c r="D222" s="65"/>
      <c r="E222" s="65"/>
      <c r="F222" s="65"/>
      <c r="G222" s="65"/>
      <c r="H222" s="64" t="str">
        <f>VLOOKUP($B222,'Red Vial'!$A$6:$H$61,8,FALSE)</f>
        <v>m2</v>
      </c>
      <c r="I222" s="66">
        <f>VLOOKUP($B222,'Red Vial'!$A$6:$H$61,7,FALSE)</f>
        <v>137.37934470778879</v>
      </c>
      <c r="J222" s="65"/>
    </row>
    <row r="225" spans="1:10" ht="18" customHeight="1">
      <c r="A225" s="42" t="str">
        <f>Dolar!$B$4</f>
        <v>23 - Dólar</v>
      </c>
      <c r="B225" s="52"/>
      <c r="C225" s="53"/>
      <c r="D225" s="53"/>
      <c r="E225" s="53"/>
      <c r="F225" s="53"/>
      <c r="G225" s="53"/>
      <c r="H225" s="52"/>
      <c r="I225" s="54"/>
      <c r="J225" s="53"/>
    </row>
    <row r="226" spans="1:10" ht="27" customHeight="1">
      <c r="A226" s="294" t="s">
        <v>1463</v>
      </c>
      <c r="B226" s="294"/>
      <c r="C226" s="295" t="s">
        <v>1464</v>
      </c>
      <c r="D226" s="295"/>
      <c r="E226" s="295"/>
      <c r="F226" s="295"/>
      <c r="G226" s="295"/>
      <c r="H226" s="70" t="s">
        <v>5</v>
      </c>
      <c r="I226" s="304" t="s">
        <v>1478</v>
      </c>
      <c r="J226" s="304"/>
    </row>
    <row r="227" spans="1:10">
      <c r="A227" s="292" t="s">
        <v>48</v>
      </c>
      <c r="B227" s="292"/>
      <c r="C227" s="75" t="str">
        <f>VLOOKUP($A227,Dolar!$B$8:$L$8,2,FALSE)</f>
        <v>Cotización dólar promed. mensual</v>
      </c>
      <c r="D227" s="75"/>
      <c r="E227" s="75"/>
      <c r="F227" s="75"/>
      <c r="G227" s="75"/>
      <c r="H227" s="74" t="str">
        <f>VLOOKUP($A227,Dolar!$B$8:$L$8,10,FALSE)</f>
        <v>$</v>
      </c>
      <c r="I227" s="75">
        <f>VLOOKUP($A227,Dolar!$B$8:$L$8,11,FALSE)</f>
        <v>15.894545454545456</v>
      </c>
      <c r="J227" s="75"/>
    </row>
    <row r="228" spans="1:10" ht="18" customHeight="1">
      <c r="A228" s="42" t="str">
        <f>Flete!B4</f>
        <v>24 - Flete carretero</v>
      </c>
      <c r="B228" s="52"/>
      <c r="C228" s="53"/>
      <c r="D228" s="53"/>
      <c r="E228" s="53"/>
      <c r="F228" s="53"/>
      <c r="G228" s="53"/>
      <c r="H228" s="52"/>
      <c r="I228" s="54"/>
      <c r="J228" s="53"/>
    </row>
    <row r="231" spans="1:10" s="112" customFormat="1" ht="15" customHeight="1">
      <c r="A231" s="109"/>
      <c r="B231" s="109"/>
      <c r="C231" s="60" t="s">
        <v>1729</v>
      </c>
      <c r="D231" s="60" t="s">
        <v>1730</v>
      </c>
      <c r="E231" s="110"/>
      <c r="F231" s="60" t="s">
        <v>1729</v>
      </c>
      <c r="G231" s="60" t="s">
        <v>1730</v>
      </c>
      <c r="H231" s="109"/>
      <c r="I231" s="111"/>
    </row>
    <row r="232" spans="1:10">
      <c r="C232" s="52">
        <v>10</v>
      </c>
      <c r="D232" s="107">
        <f>VLOOKUP($C232,Flete!$O$6:$AA$47,13,FALSE)</f>
        <v>13.15228920198542</v>
      </c>
      <c r="F232" s="52">
        <v>180</v>
      </c>
      <c r="G232" s="107">
        <f>VLOOKUP($F232,Flete!$O$6:$AA$47,13,FALSE)</f>
        <v>2.5134360438434684</v>
      </c>
    </row>
    <row r="233" spans="1:10">
      <c r="C233" s="52">
        <v>15</v>
      </c>
      <c r="D233" s="107">
        <f>VLOOKUP($C233,Flete!$O$6:$AA$47,13,FALSE)</f>
        <v>9.9726210478974284</v>
      </c>
      <c r="F233" s="52">
        <v>190</v>
      </c>
      <c r="G233" s="107">
        <f>VLOOKUP($F233,Flete!$O$6:$AA$47,13,FALSE)</f>
        <v>2.4858448185636943</v>
      </c>
    </row>
    <row r="234" spans="1:10">
      <c r="C234" s="52">
        <v>20</v>
      </c>
      <c r="D234" s="107">
        <f>VLOOKUP($C234,Flete!$O$6:$AA$47,13,FALSE)</f>
        <v>8.3827869708534291</v>
      </c>
      <c r="F234" s="52">
        <v>200</v>
      </c>
      <c r="G234" s="107">
        <f>VLOOKUP($F234,Flete!$O$6:$AA$47,13,FALSE)</f>
        <v>2.4610127158118984</v>
      </c>
    </row>
    <row r="235" spans="1:10">
      <c r="C235" s="52">
        <v>25</v>
      </c>
      <c r="D235" s="107">
        <f>VLOOKUP($C235,Flete!$O$6:$AA$47,13,FALSE)</f>
        <v>7.4288865246270301</v>
      </c>
      <c r="F235" s="52">
        <v>210</v>
      </c>
      <c r="G235" s="107">
        <f>VLOOKUP($F235,Flete!$O$6:$AA$47,13,FALSE)</f>
        <v>2.4385455752269394</v>
      </c>
    </row>
    <row r="236" spans="1:10">
      <c r="C236" s="52">
        <v>30</v>
      </c>
      <c r="D236" s="107">
        <f>VLOOKUP($C236,Flete!$O$6:$AA$47,13,FALSE)</f>
        <v>6.7929528938094306</v>
      </c>
      <c r="F236" s="52">
        <v>220</v>
      </c>
      <c r="G236" s="107">
        <f>VLOOKUP($F236,Flete!$O$6:$AA$47,13,FALSE)</f>
        <v>2.4181209019678858</v>
      </c>
    </row>
    <row r="237" spans="1:10">
      <c r="C237" s="52">
        <v>35</v>
      </c>
      <c r="D237" s="107">
        <f>VLOOKUP($C237,Flete!$O$6:$AA$47,13,FALSE)</f>
        <v>6.3387145860825749</v>
      </c>
      <c r="F237" s="52">
        <v>230</v>
      </c>
      <c r="G237" s="107">
        <f>VLOOKUP($F237,Flete!$O$6:$AA$47,13,FALSE)</f>
        <v>2.3994722872530985</v>
      </c>
    </row>
    <row r="238" spans="1:10">
      <c r="C238" s="52">
        <v>40</v>
      </c>
      <c r="D238" s="107">
        <f>VLOOKUP($C238,Flete!$O$6:$AA$47,13,FALSE)</f>
        <v>5.9980358552874327</v>
      </c>
      <c r="F238" s="52">
        <v>240</v>
      </c>
      <c r="G238" s="107">
        <f>VLOOKUP($F238,Flete!$O$6:$AA$47,13,FALSE)</f>
        <v>2.3823777237645425</v>
      </c>
    </row>
    <row r="239" spans="1:10">
      <c r="C239" s="52">
        <v>45</v>
      </c>
      <c r="D239" s="107">
        <f>VLOOKUP($C239,Flete!$O$6:$AA$47,13,FALSE)</f>
        <v>5.7330635091134328</v>
      </c>
      <c r="F239" s="52">
        <v>250</v>
      </c>
      <c r="G239" s="107">
        <f>VLOOKUP($F239,Flete!$O$6:$AA$47,13,FALSE)</f>
        <v>2.366650725355071</v>
      </c>
    </row>
    <row r="240" spans="1:10">
      <c r="C240" s="52">
        <v>50</v>
      </c>
      <c r="D240" s="107">
        <f>VLOOKUP($C240,Flete!$O$6:$AA$47,13,FALSE)</f>
        <v>5.5210856321742332</v>
      </c>
      <c r="F240" s="52">
        <v>260</v>
      </c>
      <c r="G240" s="107">
        <f>VLOOKUP($F240,Flete!$O$6:$AA$47,13,FALSE)</f>
        <v>2.3521334960540208</v>
      </c>
    </row>
    <row r="241" spans="3:7">
      <c r="C241" s="52">
        <v>60</v>
      </c>
      <c r="D241" s="107">
        <f>VLOOKUP($C241,Flete!$O$6:$AA$47,13,FALSE)</f>
        <v>3.7046681785937494</v>
      </c>
      <c r="F241" s="52">
        <v>280</v>
      </c>
      <c r="G241" s="107">
        <f>VLOOKUP($F241,Flete!$O$6:$AA$47,13,FALSE)</f>
        <v>2.3262098723021456</v>
      </c>
    </row>
    <row r="242" spans="3:7">
      <c r="C242" s="52">
        <v>70</v>
      </c>
      <c r="D242" s="107">
        <f>VLOOKUP($C242,Flete!$O$6:$AA$47,13,FALSE)</f>
        <v>3.4672498464835484</v>
      </c>
      <c r="F242" s="52">
        <v>300</v>
      </c>
      <c r="G242" s="107">
        <f>VLOOKUP($F242,Flete!$O$6:$AA$47,13,FALSE)</f>
        <v>2.303742731717187</v>
      </c>
    </row>
    <row r="243" spans="3:7">
      <c r="C243" s="52">
        <v>80</v>
      </c>
      <c r="D243" s="107">
        <f>VLOOKUP($C243,Flete!$O$6:$AA$47,13,FALSE)</f>
        <v>3.2891860974008971</v>
      </c>
      <c r="F243" s="52">
        <v>320</v>
      </c>
      <c r="G243" s="107">
        <f>VLOOKUP($F243,Flete!$O$6:$AA$47,13,FALSE)</f>
        <v>2.2840839837053482</v>
      </c>
    </row>
    <row r="244" spans="3:7">
      <c r="C244" s="52">
        <v>90</v>
      </c>
      <c r="D244" s="107">
        <f>VLOOKUP($C244,Flete!$O$6:$AA$47,13,FALSE)</f>
        <v>3.1506920703366132</v>
      </c>
      <c r="F244" s="52">
        <v>340</v>
      </c>
      <c r="G244" s="107">
        <f>VLOOKUP($F244,Flete!$O$6:$AA$47,13,FALSE)</f>
        <v>2.2667380295772546</v>
      </c>
    </row>
    <row r="245" spans="3:7">
      <c r="C245" s="52">
        <v>100</v>
      </c>
      <c r="D245" s="107">
        <f>VLOOKUP($C245,Flete!$O$6:$AA$47,13,FALSE)</f>
        <v>3.0398968486851863</v>
      </c>
      <c r="F245" s="52">
        <v>360</v>
      </c>
      <c r="G245" s="107">
        <f>VLOOKUP($F245,Flete!$O$6:$AA$47,13,FALSE)</f>
        <v>2.251319403685617</v>
      </c>
    </row>
    <row r="246" spans="3:7">
      <c r="C246" s="52">
        <v>110</v>
      </c>
      <c r="D246" s="107">
        <f>VLOOKUP($C246,Flete!$O$6:$AA$47,13,FALSE)</f>
        <v>2.9492462127885641</v>
      </c>
      <c r="F246" s="52">
        <v>380</v>
      </c>
      <c r="G246" s="107">
        <f>VLOOKUP($F246,Flete!$O$6:$AA$47,13,FALSE)</f>
        <v>2.2375237910457297</v>
      </c>
    </row>
    <row r="247" spans="3:7">
      <c r="C247" s="52">
        <v>120</v>
      </c>
      <c r="D247" s="107">
        <f>VLOOKUP($C247,Flete!$O$6:$AA$47,13,FALSE)</f>
        <v>2.8737040162080456</v>
      </c>
      <c r="F247" s="52">
        <v>400</v>
      </c>
      <c r="G247" s="107">
        <f>VLOOKUP($F247,Flete!$O$6:$AA$47,13,FALSE)</f>
        <v>2.2251077396698311</v>
      </c>
    </row>
    <row r="248" spans="3:7">
      <c r="C248" s="52">
        <v>130</v>
      </c>
      <c r="D248" s="107">
        <f>VLOOKUP($C248,Flete!$O$6:$AA$47,13,FALSE)</f>
        <v>2.8097836960245295</v>
      </c>
      <c r="F248" s="52">
        <v>420</v>
      </c>
      <c r="G248" s="107">
        <f>VLOOKUP($F248,Flete!$O$6:$AA$47,13,FALSE)</f>
        <v>2.2138741693773518</v>
      </c>
    </row>
    <row r="249" spans="3:7">
      <c r="C249" s="52">
        <v>140</v>
      </c>
      <c r="D249" s="107">
        <f>VLOOKUP($C249,Flete!$O$6:$AA$47,13,FALSE)</f>
        <v>2.7549948501529453</v>
      </c>
      <c r="F249" s="52">
        <v>440</v>
      </c>
      <c r="G249" s="107">
        <f>VLOOKUP($F249,Flete!$O$6:$AA$47,13,FALSE)</f>
        <v>2.2036618327478252</v>
      </c>
    </row>
    <row r="250" spans="3:7">
      <c r="C250" s="52">
        <v>150</v>
      </c>
      <c r="D250" s="107">
        <f>VLOOKUP($C250,Flete!$O$6:$AA$47,13,FALSE)</f>
        <v>2.6182826999066093</v>
      </c>
      <c r="F250" s="52">
        <v>460</v>
      </c>
      <c r="G250" s="107">
        <f>VLOOKUP($F250,Flete!$O$6:$AA$47,13,FALSE)</f>
        <v>2.1943375253904311</v>
      </c>
    </row>
    <row r="251" spans="3:7">
      <c r="C251" s="52">
        <v>160</v>
      </c>
      <c r="D251" s="107">
        <f>VLOOKUP($C251,Flete!$O$6:$AA$47,13,FALSE)</f>
        <v>2.5789652038829316</v>
      </c>
      <c r="F251" s="52">
        <v>480</v>
      </c>
      <c r="G251" s="107">
        <f>VLOOKUP($F251,Flete!$O$6:$AA$47,13,FALSE)</f>
        <v>2.1857902436461534</v>
      </c>
    </row>
    <row r="252" spans="3:7">
      <c r="C252" s="64">
        <v>170</v>
      </c>
      <c r="D252" s="108">
        <f>VLOOKUP($C252,Flete!$O$6:$AA$47,13,FALSE)</f>
        <v>2.5442732956267453</v>
      </c>
      <c r="F252" s="64">
        <v>500</v>
      </c>
      <c r="G252" s="108">
        <f>VLOOKUP($F252,Flete!$O$6:$AA$47,13,FALSE)</f>
        <v>2.1779267444414177</v>
      </c>
    </row>
  </sheetData>
  <mergeCells count="61">
    <mergeCell ref="I137:J137"/>
    <mergeCell ref="I57:J57"/>
    <mergeCell ref="I26:J26"/>
    <mergeCell ref="I6:J6"/>
    <mergeCell ref="I18:J18"/>
    <mergeCell ref="I116:J116"/>
    <mergeCell ref="I123:J123"/>
    <mergeCell ref="I128:J128"/>
    <mergeCell ref="I65:J65"/>
    <mergeCell ref="I78:J78"/>
    <mergeCell ref="I90:J90"/>
    <mergeCell ref="I100:J100"/>
    <mergeCell ref="I106:J106"/>
    <mergeCell ref="A2:J2"/>
    <mergeCell ref="A3:J3"/>
    <mergeCell ref="A4:J4"/>
    <mergeCell ref="I40:J40"/>
    <mergeCell ref="I52:J52"/>
    <mergeCell ref="C6:G6"/>
    <mergeCell ref="C18:G18"/>
    <mergeCell ref="C26:G26"/>
    <mergeCell ref="C40:G40"/>
    <mergeCell ref="C52:G52"/>
    <mergeCell ref="I144:J144"/>
    <mergeCell ref="I151:J151"/>
    <mergeCell ref="I162:J162"/>
    <mergeCell ref="I167:J167"/>
    <mergeCell ref="I182:J182"/>
    <mergeCell ref="I189:J189"/>
    <mergeCell ref="I201:J201"/>
    <mergeCell ref="I205:J205"/>
    <mergeCell ref="I209:J209"/>
    <mergeCell ref="I213:J213"/>
    <mergeCell ref="I195:J195"/>
    <mergeCell ref="C106:G106"/>
    <mergeCell ref="C116:G116"/>
    <mergeCell ref="C123:G123"/>
    <mergeCell ref="C128:G128"/>
    <mergeCell ref="C137:G137"/>
    <mergeCell ref="C57:G57"/>
    <mergeCell ref="C65:G65"/>
    <mergeCell ref="C78:G78"/>
    <mergeCell ref="C90:G90"/>
    <mergeCell ref="C100:G100"/>
    <mergeCell ref="C144:G144"/>
    <mergeCell ref="C151:G151"/>
    <mergeCell ref="C162:G162"/>
    <mergeCell ref="C167:G167"/>
    <mergeCell ref="C182:G182"/>
    <mergeCell ref="C189:G189"/>
    <mergeCell ref="C195:G195"/>
    <mergeCell ref="C201:G201"/>
    <mergeCell ref="C205:G205"/>
    <mergeCell ref="C209:G209"/>
    <mergeCell ref="A227:B227"/>
    <mergeCell ref="C213:G213"/>
    <mergeCell ref="C218:G218"/>
    <mergeCell ref="C226:G226"/>
    <mergeCell ref="I226:J226"/>
    <mergeCell ref="A226:B226"/>
    <mergeCell ref="I218:J218"/>
  </mergeCells>
  <pageMargins left="0.78740157480314965" right="0.39370078740157483" top="0.74803149606299213" bottom="0.55118110236220474" header="0.31496062992125984" footer="0.31496062992125984"/>
  <pageSetup paperSize="9" orientation="portrait" r:id="rId1"/>
  <rowBreaks count="3" manualBreakCount="3">
    <brk id="50" max="16383" man="1"/>
    <brk id="187" max="16383" man="1"/>
    <brk id="227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W50"/>
  <sheetViews>
    <sheetView showGridLines="0" showZeros="0" showOutlineSymbols="0" topLeftCell="A2" workbookViewId="0">
      <selection activeCell="C12" sqref="C12"/>
    </sheetView>
  </sheetViews>
  <sheetFormatPr baseColWidth="10" defaultColWidth="8.42578125" defaultRowHeight="12.95" customHeight="1"/>
  <cols>
    <col min="1" max="1" width="7.85546875" style="173" customWidth="1"/>
    <col min="2" max="2" width="30.5703125" style="173" customWidth="1"/>
    <col min="3" max="3" width="13.28515625" style="173" customWidth="1"/>
    <col min="4" max="4" width="12.140625" style="173" customWidth="1"/>
    <col min="5" max="5" width="9.42578125" style="173" customWidth="1"/>
    <col min="6" max="6" width="14.42578125" style="173" bestFit="1" customWidth="1"/>
    <col min="7" max="7" width="8.28515625" style="173" customWidth="1"/>
    <col min="8" max="8" width="14.42578125" style="173" bestFit="1" customWidth="1"/>
    <col min="9" max="9" width="7" style="173" customWidth="1"/>
    <col min="10" max="10" width="9" style="173" bestFit="1" customWidth="1"/>
    <col min="11" max="11" width="13.5703125" style="173" bestFit="1" customWidth="1"/>
    <col min="12" max="12" width="8.42578125" style="173" customWidth="1"/>
    <col min="13" max="13" width="9.5703125" style="173" customWidth="1"/>
    <col min="14" max="16" width="8.42578125" style="173" customWidth="1"/>
    <col min="17" max="17" width="10.140625" style="173" customWidth="1"/>
    <col min="18" max="21" width="8.42578125" style="173" customWidth="1"/>
    <col min="22" max="22" width="37.7109375" style="173" hidden="1" customWidth="1"/>
    <col min="23" max="23" width="8.42578125" style="173" hidden="1" customWidth="1"/>
    <col min="24" max="16384" width="8.42578125" style="173"/>
  </cols>
  <sheetData>
    <row r="1" spans="1:23" ht="20.45" hidden="1" customHeight="1">
      <c r="A1" s="316" t="s">
        <v>2415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</row>
    <row r="2" spans="1:23" s="227" customFormat="1" ht="49.5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</row>
    <row r="3" spans="1:23" ht="22.15" customHeight="1">
      <c r="A3" s="315" t="s">
        <v>2414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</row>
    <row r="4" spans="1:23" ht="17.45" customHeight="1" thickBot="1">
      <c r="B4" s="223"/>
      <c r="C4" s="223"/>
      <c r="D4" s="223"/>
      <c r="E4" s="223"/>
      <c r="F4" s="223"/>
      <c r="G4" s="223"/>
      <c r="H4" s="223"/>
      <c r="I4" s="223"/>
      <c r="J4" s="223"/>
      <c r="K4" s="222"/>
      <c r="N4" s="221"/>
      <c r="O4" s="325" t="str">
        <f>'PT ORGANISMOS'!A2</f>
        <v>Precios de MAYO 2017</v>
      </c>
      <c r="P4" s="325"/>
      <c r="Q4" s="325"/>
    </row>
    <row r="5" spans="1:23" ht="12.95" customHeight="1" thickBot="1">
      <c r="A5" s="312" t="s">
        <v>2413</v>
      </c>
      <c r="B5" s="309" t="s">
        <v>2412</v>
      </c>
      <c r="C5" s="309" t="s">
        <v>2411</v>
      </c>
      <c r="D5" s="309" t="s">
        <v>2394</v>
      </c>
      <c r="E5" s="309" t="s">
        <v>2410</v>
      </c>
      <c r="F5" s="309" t="s">
        <v>2409</v>
      </c>
      <c r="G5" s="309" t="s">
        <v>2408</v>
      </c>
      <c r="H5" s="319" t="s">
        <v>2407</v>
      </c>
      <c r="I5" s="320"/>
      <c r="J5" s="319" t="s">
        <v>2406</v>
      </c>
      <c r="K5" s="320"/>
      <c r="L5" s="321" t="s">
        <v>2405</v>
      </c>
      <c r="M5" s="322"/>
      <c r="N5" s="322"/>
      <c r="O5" s="322"/>
      <c r="P5" s="323"/>
      <c r="Q5" s="317" t="s">
        <v>2404</v>
      </c>
      <c r="V5" s="220" t="s">
        <v>2403</v>
      </c>
    </row>
    <row r="6" spans="1:23" ht="29.45" customHeight="1">
      <c r="A6" s="313"/>
      <c r="B6" s="310"/>
      <c r="C6" s="324"/>
      <c r="D6" s="324"/>
      <c r="E6" s="324"/>
      <c r="F6" s="324"/>
      <c r="G6" s="324"/>
      <c r="H6" s="219" t="s">
        <v>2402</v>
      </c>
      <c r="I6" s="219" t="s">
        <v>254</v>
      </c>
      <c r="J6" s="219" t="s">
        <v>2401</v>
      </c>
      <c r="K6" s="219" t="s">
        <v>2400</v>
      </c>
      <c r="L6" s="219" t="s">
        <v>2399</v>
      </c>
      <c r="M6" s="218" t="s">
        <v>2398</v>
      </c>
      <c r="N6" s="218" t="s">
        <v>2397</v>
      </c>
      <c r="O6" s="218" t="s">
        <v>2396</v>
      </c>
      <c r="P6" s="218" t="s">
        <v>260</v>
      </c>
      <c r="Q6" s="318"/>
      <c r="V6" s="307" t="s">
        <v>2395</v>
      </c>
      <c r="W6" s="217" t="s">
        <v>2394</v>
      </c>
    </row>
    <row r="7" spans="1:23" ht="15.6" customHeight="1" thickBot="1">
      <c r="A7" s="314"/>
      <c r="B7" s="311"/>
      <c r="C7" s="216" t="s">
        <v>47</v>
      </c>
      <c r="D7" s="216" t="s">
        <v>2393</v>
      </c>
      <c r="E7" s="216" t="s">
        <v>2392</v>
      </c>
      <c r="F7" s="216" t="s">
        <v>47</v>
      </c>
      <c r="G7" s="216" t="s">
        <v>33</v>
      </c>
      <c r="H7" s="216" t="s">
        <v>61</v>
      </c>
      <c r="I7" s="216" t="s">
        <v>61</v>
      </c>
      <c r="J7" s="216" t="s">
        <v>2391</v>
      </c>
      <c r="K7" s="216" t="s">
        <v>2391</v>
      </c>
      <c r="L7" s="216" t="s">
        <v>2391</v>
      </c>
      <c r="M7" s="216" t="s">
        <v>2391</v>
      </c>
      <c r="N7" s="216" t="s">
        <v>2391</v>
      </c>
      <c r="O7" s="216" t="s">
        <v>2391</v>
      </c>
      <c r="P7" s="216" t="s">
        <v>2391</v>
      </c>
      <c r="Q7" s="215" t="s">
        <v>2391</v>
      </c>
      <c r="V7" s="308"/>
      <c r="W7" s="214" t="s">
        <v>61</v>
      </c>
    </row>
    <row r="8" spans="1:23" ht="16.350000000000001" customHeight="1" thickTop="1">
      <c r="A8" s="213" t="s">
        <v>97</v>
      </c>
      <c r="B8" s="212" t="s">
        <v>96</v>
      </c>
      <c r="C8" s="224">
        <f>VLOOKUP(A8,IN_05_17!$B$8:$E$634,4,FALSE)</f>
        <v>2972748.5584543594</v>
      </c>
      <c r="D8" s="211">
        <v>10000</v>
      </c>
      <c r="E8" s="210">
        <v>87</v>
      </c>
      <c r="F8" s="210">
        <f>+$D$31</f>
        <v>15.042309080260535</v>
      </c>
      <c r="G8" s="209">
        <v>0.122</v>
      </c>
      <c r="H8" s="208">
        <f>VLOOKUP(A22,A22:D29,4,FALSE)</f>
        <v>160.98002200000002</v>
      </c>
      <c r="I8" s="208">
        <f>VLOOKUP(A25,A22:D29,4)</f>
        <v>116.21846399999998</v>
      </c>
      <c r="J8" s="207">
        <f t="shared" ref="J8:J19" si="0">(C8*0.5)/D8</f>
        <v>148.63742792271796</v>
      </c>
      <c r="K8" s="206">
        <f t="shared" ref="K8:K19" si="1">C8*G8*(((D8/2000)+1)/(2*D8/2000))/2000</f>
        <v>108.80259723942955</v>
      </c>
      <c r="L8" s="206">
        <f t="shared" ref="L8:L19" si="2">ROUND(0.02*C8,2)/2000</f>
        <v>29.727485000000001</v>
      </c>
      <c r="M8" s="205">
        <f t="shared" ref="M8:M19" si="3">+E8*F8*0.15</f>
        <v>196.30213349739998</v>
      </c>
      <c r="N8" s="205">
        <f t="shared" ref="N8:N19" si="4">0.3*M8</f>
        <v>58.890640049219989</v>
      </c>
      <c r="O8" s="205">
        <f t="shared" ref="O8:O19" si="5">0.6*J8</f>
        <v>89.182456753630774</v>
      </c>
      <c r="P8" s="205">
        <f t="shared" ref="P8:P19" si="6">H8+I8</f>
        <v>277.198486</v>
      </c>
      <c r="Q8" s="204">
        <f t="shared" ref="Q8:Q19" si="7">SUM(J8:P8)</f>
        <v>908.74122646239823</v>
      </c>
      <c r="R8" s="196" t="s">
        <v>2390</v>
      </c>
      <c r="V8" s="203" t="s">
        <v>2389</v>
      </c>
      <c r="W8" s="202">
        <v>10000</v>
      </c>
    </row>
    <row r="9" spans="1:23" ht="16.350000000000001" customHeight="1">
      <c r="A9" s="195" t="s">
        <v>121</v>
      </c>
      <c r="B9" s="194" t="s">
        <v>122</v>
      </c>
      <c r="C9" s="224">
        <f>VLOOKUP(A9,IN_05_17!$B$8:$E$634,4,FALSE)</f>
        <v>3547243.393779288</v>
      </c>
      <c r="D9" s="193">
        <v>10000</v>
      </c>
      <c r="E9" s="192">
        <v>180</v>
      </c>
      <c r="F9" s="192">
        <f>+$D$31</f>
        <v>15.042309080260535</v>
      </c>
      <c r="G9" s="191">
        <v>0.122</v>
      </c>
      <c r="H9" s="190">
        <f>VLOOKUP(A22,A22:D29,4,FALSE)</f>
        <v>160.98002200000002</v>
      </c>
      <c r="I9" s="190">
        <f>VLOOKUP(A25,A22:D29,4)</f>
        <v>116.21846399999998</v>
      </c>
      <c r="J9" s="188">
        <f t="shared" si="0"/>
        <v>177.3621696889644</v>
      </c>
      <c r="K9" s="187">
        <f t="shared" si="1"/>
        <v>129.82910821232193</v>
      </c>
      <c r="L9" s="187">
        <f t="shared" si="2"/>
        <v>35.472434999999997</v>
      </c>
      <c r="M9" s="186">
        <f t="shared" si="3"/>
        <v>406.14234516703442</v>
      </c>
      <c r="N9" s="186">
        <f t="shared" si="4"/>
        <v>121.84270355011031</v>
      </c>
      <c r="O9" s="186">
        <f t="shared" si="5"/>
        <v>106.41730181337864</v>
      </c>
      <c r="P9" s="186">
        <f t="shared" si="6"/>
        <v>277.198486</v>
      </c>
      <c r="Q9" s="185">
        <f t="shared" si="7"/>
        <v>1254.2645494318097</v>
      </c>
      <c r="R9" s="196" t="s">
        <v>2388</v>
      </c>
      <c r="V9" s="177" t="s">
        <v>2387</v>
      </c>
      <c r="W9" s="176">
        <v>12000</v>
      </c>
    </row>
    <row r="10" spans="1:23" ht="16.350000000000001" customHeight="1">
      <c r="A10" s="195" t="s">
        <v>216</v>
      </c>
      <c r="B10" s="194" t="s">
        <v>215</v>
      </c>
      <c r="C10" s="224">
        <f>VLOOKUP(A10,IN_05_17!$B$8:$E$634,4,FALSE)</f>
        <v>2647300.384828453</v>
      </c>
      <c r="D10" s="193">
        <v>10000</v>
      </c>
      <c r="E10" s="192">
        <v>140</v>
      </c>
      <c r="F10" s="192">
        <f t="shared" ref="F10:F19" si="8">+$D$31</f>
        <v>15.042309080260535</v>
      </c>
      <c r="G10" s="191">
        <v>0.122</v>
      </c>
      <c r="H10" s="190">
        <f>VLOOKUP(A22,A22:D29,4,FALSE)</f>
        <v>160.98002200000002</v>
      </c>
      <c r="I10" s="190">
        <f>VLOOKUP(A25,A22:D29,4)</f>
        <v>116.21846399999998</v>
      </c>
      <c r="J10" s="188">
        <f t="shared" si="0"/>
        <v>132.36501924142266</v>
      </c>
      <c r="K10" s="187">
        <f t="shared" si="1"/>
        <v>96.891194084721377</v>
      </c>
      <c r="L10" s="187">
        <f t="shared" si="2"/>
        <v>26.473005000000001</v>
      </c>
      <c r="M10" s="186">
        <f t="shared" si="3"/>
        <v>315.88849068547125</v>
      </c>
      <c r="N10" s="186">
        <f t="shared" si="4"/>
        <v>94.766547205641373</v>
      </c>
      <c r="O10" s="186">
        <f t="shared" si="5"/>
        <v>79.419011544853589</v>
      </c>
      <c r="P10" s="186">
        <f t="shared" si="6"/>
        <v>277.198486</v>
      </c>
      <c r="Q10" s="185">
        <f t="shared" si="7"/>
        <v>1023.0017537621102</v>
      </c>
      <c r="R10" s="196" t="s">
        <v>2386</v>
      </c>
      <c r="V10" s="177" t="s">
        <v>2385</v>
      </c>
      <c r="W10" s="176">
        <v>16000</v>
      </c>
    </row>
    <row r="11" spans="1:23" ht="16.350000000000001" customHeight="1">
      <c r="A11" s="195" t="s">
        <v>113</v>
      </c>
      <c r="B11" s="194" t="s">
        <v>112</v>
      </c>
      <c r="C11" s="224">
        <f>VLOOKUP(A11,IN_05_17!$B$8:$E$634,4,FALSE)</f>
        <v>3872163.1411118321</v>
      </c>
      <c r="D11" s="193">
        <v>10000</v>
      </c>
      <c r="E11" s="192">
        <v>140</v>
      </c>
      <c r="F11" s="192">
        <f t="shared" si="8"/>
        <v>15.042309080260535</v>
      </c>
      <c r="G11" s="191">
        <v>0.122</v>
      </c>
      <c r="H11" s="190">
        <f>VLOOKUP(A22,A22:D29,4,FALSE)</f>
        <v>160.98002200000002</v>
      </c>
      <c r="I11" s="190"/>
      <c r="J11" s="188">
        <f t="shared" si="0"/>
        <v>193.60815705559162</v>
      </c>
      <c r="K11" s="187">
        <f t="shared" si="1"/>
        <v>141.72117096469304</v>
      </c>
      <c r="L11" s="187">
        <f t="shared" si="2"/>
        <v>38.721629999999998</v>
      </c>
      <c r="M11" s="186">
        <f t="shared" si="3"/>
        <v>315.88849068547125</v>
      </c>
      <c r="N11" s="186">
        <f t="shared" si="4"/>
        <v>94.766547205641373</v>
      </c>
      <c r="O11" s="186">
        <f t="shared" si="5"/>
        <v>116.16489423335497</v>
      </c>
      <c r="P11" s="186">
        <f t="shared" si="6"/>
        <v>160.98002200000002</v>
      </c>
      <c r="Q11" s="185">
        <f t="shared" si="7"/>
        <v>1061.8509121447523</v>
      </c>
      <c r="R11" s="196" t="s">
        <v>2384</v>
      </c>
      <c r="V11" s="177" t="s">
        <v>2383</v>
      </c>
      <c r="W11" s="176">
        <v>10000</v>
      </c>
    </row>
    <row r="12" spans="1:23" ht="16.350000000000001" customHeight="1">
      <c r="A12" s="195" t="s">
        <v>88</v>
      </c>
      <c r="B12" s="194" t="s">
        <v>87</v>
      </c>
      <c r="C12" s="224">
        <f>VLOOKUP(A12,IN_05_17!$B$8:$E$634,4,FALSE)</f>
        <v>1667910.9429642044</v>
      </c>
      <c r="D12" s="193">
        <v>10000</v>
      </c>
      <c r="E12" s="192">
        <v>70</v>
      </c>
      <c r="F12" s="192">
        <f t="shared" si="8"/>
        <v>15.042309080260535</v>
      </c>
      <c r="G12" s="191">
        <v>0.122</v>
      </c>
      <c r="H12" s="190">
        <f>VLOOKUP(A22,A22:D29,4,FALSE)</f>
        <v>160.98002200000002</v>
      </c>
      <c r="I12" s="190"/>
      <c r="J12" s="188">
        <f t="shared" si="0"/>
        <v>83.395547148210213</v>
      </c>
      <c r="K12" s="187">
        <f t="shared" si="1"/>
        <v>61.045540512489872</v>
      </c>
      <c r="L12" s="187">
        <f t="shared" si="2"/>
        <v>16.679110000000001</v>
      </c>
      <c r="M12" s="186">
        <f t="shared" si="3"/>
        <v>157.94424534273563</v>
      </c>
      <c r="N12" s="186">
        <f t="shared" si="4"/>
        <v>47.383273602820687</v>
      </c>
      <c r="O12" s="186">
        <f t="shared" si="5"/>
        <v>50.037328288926126</v>
      </c>
      <c r="P12" s="186">
        <f t="shared" si="6"/>
        <v>160.98002200000002</v>
      </c>
      <c r="Q12" s="185">
        <f t="shared" si="7"/>
        <v>577.46506689518253</v>
      </c>
      <c r="R12" s="196" t="s">
        <v>2382</v>
      </c>
      <c r="V12" s="177" t="s">
        <v>2381</v>
      </c>
      <c r="W12" s="176">
        <v>12000</v>
      </c>
    </row>
    <row r="13" spans="1:23" ht="16.350000000000001" customHeight="1">
      <c r="A13" s="195" t="s">
        <v>85</v>
      </c>
      <c r="B13" s="194" t="s">
        <v>84</v>
      </c>
      <c r="C13" s="224">
        <f>VLOOKUP(A13,IN_05_17!$B$8:$E$634,4,FALSE)</f>
        <v>4417881.6072865482</v>
      </c>
      <c r="D13" s="193">
        <v>10000</v>
      </c>
      <c r="E13" s="192">
        <v>120</v>
      </c>
      <c r="F13" s="192">
        <f t="shared" si="8"/>
        <v>15.042309080260535</v>
      </c>
      <c r="G13" s="191">
        <v>0.122</v>
      </c>
      <c r="H13" s="190">
        <f>VLOOKUP(A22,A22:D29,4,FALSE)</f>
        <v>160.98002200000002</v>
      </c>
      <c r="I13" s="190"/>
      <c r="J13" s="188">
        <f t="shared" si="0"/>
        <v>220.89408036432741</v>
      </c>
      <c r="K13" s="187">
        <f t="shared" si="1"/>
        <v>161.69446682668766</v>
      </c>
      <c r="L13" s="187">
        <f t="shared" si="2"/>
        <v>44.178815</v>
      </c>
      <c r="M13" s="186">
        <f t="shared" si="3"/>
        <v>270.76156344468961</v>
      </c>
      <c r="N13" s="186">
        <f t="shared" si="4"/>
        <v>81.228469033406881</v>
      </c>
      <c r="O13" s="186">
        <f t="shared" si="5"/>
        <v>132.53644821859643</v>
      </c>
      <c r="P13" s="186">
        <f t="shared" si="6"/>
        <v>160.98002200000002</v>
      </c>
      <c r="Q13" s="185">
        <f t="shared" si="7"/>
        <v>1072.273864887708</v>
      </c>
      <c r="R13" s="196" t="s">
        <v>2380</v>
      </c>
      <c r="V13" s="177" t="s">
        <v>2379</v>
      </c>
      <c r="W13" s="176">
        <v>12000</v>
      </c>
    </row>
    <row r="14" spans="1:23" ht="16.350000000000001" customHeight="1">
      <c r="A14" s="195" t="s">
        <v>212</v>
      </c>
      <c r="B14" s="194" t="s">
        <v>2378</v>
      </c>
      <c r="C14" s="224">
        <f>VLOOKUP(A14,IN_05_17!$B$8:$E$634,4,FALSE)</f>
        <v>3934415.6385964365</v>
      </c>
      <c r="D14" s="193">
        <v>10000</v>
      </c>
      <c r="E14" s="192">
        <v>240</v>
      </c>
      <c r="F14" s="192">
        <f t="shared" si="8"/>
        <v>15.042309080260535</v>
      </c>
      <c r="G14" s="191">
        <v>0.122</v>
      </c>
      <c r="H14" s="190">
        <f>VLOOKUP(A22,A22:D286,4,FALSE)</f>
        <v>160.98002200000002</v>
      </c>
      <c r="I14" s="190">
        <f>VLOOKUP(A25,A22:D29,4)</f>
        <v>116.21846399999998</v>
      </c>
      <c r="J14" s="188">
        <f t="shared" si="0"/>
        <v>196.72078192982181</v>
      </c>
      <c r="K14" s="187">
        <f t="shared" si="1"/>
        <v>143.99961237262957</v>
      </c>
      <c r="L14" s="187">
        <f t="shared" si="2"/>
        <v>39.344155000000001</v>
      </c>
      <c r="M14" s="186">
        <f t="shared" si="3"/>
        <v>541.52312688937923</v>
      </c>
      <c r="N14" s="186">
        <f t="shared" si="4"/>
        <v>162.45693806681376</v>
      </c>
      <c r="O14" s="186">
        <f t="shared" si="5"/>
        <v>118.03246915789308</v>
      </c>
      <c r="P14" s="186">
        <f t="shared" si="6"/>
        <v>277.198486</v>
      </c>
      <c r="Q14" s="185">
        <f t="shared" si="7"/>
        <v>1479.2755694165373</v>
      </c>
      <c r="R14" s="196" t="s">
        <v>2377</v>
      </c>
      <c r="V14" s="177" t="s">
        <v>2376</v>
      </c>
      <c r="W14" s="176">
        <v>16000</v>
      </c>
    </row>
    <row r="15" spans="1:23" ht="16.350000000000001" customHeight="1">
      <c r="A15" s="195" t="s">
        <v>66</v>
      </c>
      <c r="B15" s="194" t="s">
        <v>2375</v>
      </c>
      <c r="C15" s="224">
        <f>VLOOKUP(A15,IN_05_17!$B$8:$E$634,4,FALSE)</f>
        <v>5037056.2287297538</v>
      </c>
      <c r="D15" s="193">
        <v>10000</v>
      </c>
      <c r="E15" s="192">
        <v>200</v>
      </c>
      <c r="F15" s="192">
        <f t="shared" si="8"/>
        <v>15.042309080260535</v>
      </c>
      <c r="G15" s="191">
        <v>0.122</v>
      </c>
      <c r="H15" s="190">
        <f>VLOOKUP(A22,A22:D29,4,FALSE)</f>
        <v>160.98002200000002</v>
      </c>
      <c r="I15" s="190"/>
      <c r="J15" s="188">
        <f t="shared" si="0"/>
        <v>251.85281143648768</v>
      </c>
      <c r="K15" s="187">
        <f t="shared" si="1"/>
        <v>184.356257971509</v>
      </c>
      <c r="L15" s="187">
        <f t="shared" si="2"/>
        <v>50.370559999999998</v>
      </c>
      <c r="M15" s="186">
        <f t="shared" si="3"/>
        <v>451.26927240781606</v>
      </c>
      <c r="N15" s="186">
        <f t="shared" si="4"/>
        <v>135.38078172234481</v>
      </c>
      <c r="O15" s="186">
        <f t="shared" si="5"/>
        <v>151.11168686189259</v>
      </c>
      <c r="P15" s="186">
        <f t="shared" si="6"/>
        <v>160.98002200000002</v>
      </c>
      <c r="Q15" s="185">
        <f t="shared" si="7"/>
        <v>1385.3213924000502</v>
      </c>
      <c r="R15" s="196" t="s">
        <v>2374</v>
      </c>
      <c r="V15" s="177" t="s">
        <v>2373</v>
      </c>
      <c r="W15" s="176">
        <v>14000</v>
      </c>
    </row>
    <row r="16" spans="1:23" ht="16.350000000000001" customHeight="1">
      <c r="A16" s="195" t="s">
        <v>151</v>
      </c>
      <c r="B16" s="194" t="s">
        <v>150</v>
      </c>
      <c r="C16" s="224">
        <f>VLOOKUP(A16,IN_05_17!$B$8:$E$634,4,FALSE)</f>
        <v>561301.1807338089</v>
      </c>
      <c r="D16" s="193">
        <v>10000</v>
      </c>
      <c r="E16" s="192">
        <v>200</v>
      </c>
      <c r="F16" s="192">
        <f t="shared" si="8"/>
        <v>15.042309080260535</v>
      </c>
      <c r="G16" s="191">
        <v>0.122</v>
      </c>
      <c r="H16" s="190">
        <f>VLOOKUP(A22,A22:D29,4,FALSE)</f>
        <v>160.98002200000002</v>
      </c>
      <c r="I16" s="190"/>
      <c r="J16" s="188">
        <f t="shared" si="0"/>
        <v>28.065059036690446</v>
      </c>
      <c r="K16" s="187">
        <f t="shared" si="1"/>
        <v>20.543623214857405</v>
      </c>
      <c r="L16" s="187">
        <f t="shared" si="2"/>
        <v>5.6130100000000001</v>
      </c>
      <c r="M16" s="186">
        <f t="shared" si="3"/>
        <v>451.26927240781606</v>
      </c>
      <c r="N16" s="186">
        <f t="shared" si="4"/>
        <v>135.38078172234481</v>
      </c>
      <c r="O16" s="186">
        <f t="shared" si="5"/>
        <v>16.839035422014266</v>
      </c>
      <c r="P16" s="186">
        <f t="shared" si="6"/>
        <v>160.98002200000002</v>
      </c>
      <c r="Q16" s="185">
        <f t="shared" si="7"/>
        <v>818.69080380372293</v>
      </c>
      <c r="R16" s="196" t="s">
        <v>2372</v>
      </c>
      <c r="V16" s="177" t="s">
        <v>2371</v>
      </c>
      <c r="W16" s="176">
        <v>16000</v>
      </c>
    </row>
    <row r="17" spans="1:23" ht="16.350000000000001" customHeight="1">
      <c r="A17" s="195" t="s">
        <v>94</v>
      </c>
      <c r="B17" s="194" t="s">
        <v>2370</v>
      </c>
      <c r="C17" s="224">
        <f>VLOOKUP(A17,IN_05_17!$B$8:$E$634,4,FALSE)</f>
        <v>3292085.9148583584</v>
      </c>
      <c r="D17" s="193">
        <v>10000</v>
      </c>
      <c r="E17" s="192">
        <v>90</v>
      </c>
      <c r="F17" s="192">
        <f t="shared" si="8"/>
        <v>15.042309080260535</v>
      </c>
      <c r="G17" s="191">
        <v>0.122</v>
      </c>
      <c r="H17" s="190">
        <f>VLOOKUP(A22,A22:D29,4,FALSE)</f>
        <v>160.98002200000002</v>
      </c>
      <c r="I17" s="190">
        <f>VLOOKUP(A25,A22:D29,4)</f>
        <v>116.21846399999998</v>
      </c>
      <c r="J17" s="188">
        <f t="shared" si="0"/>
        <v>164.60429574291791</v>
      </c>
      <c r="K17" s="187">
        <f t="shared" si="1"/>
        <v>120.4903444838159</v>
      </c>
      <c r="L17" s="187">
        <f t="shared" si="2"/>
        <v>32.920859999999998</v>
      </c>
      <c r="M17" s="186">
        <f t="shared" si="3"/>
        <v>203.07117258351721</v>
      </c>
      <c r="N17" s="186">
        <f t="shared" si="4"/>
        <v>60.921351775055157</v>
      </c>
      <c r="O17" s="186">
        <f t="shared" si="5"/>
        <v>98.76257744575075</v>
      </c>
      <c r="P17" s="186">
        <f t="shared" si="6"/>
        <v>277.198486</v>
      </c>
      <c r="Q17" s="185">
        <f t="shared" si="7"/>
        <v>957.96908803105691</v>
      </c>
      <c r="R17" s="196" t="s">
        <v>2369</v>
      </c>
      <c r="V17" s="177" t="s">
        <v>2368</v>
      </c>
      <c r="W17" s="176">
        <v>16000</v>
      </c>
    </row>
    <row r="18" spans="1:23" ht="16.350000000000001" customHeight="1">
      <c r="A18" s="201" t="s">
        <v>107</v>
      </c>
      <c r="B18" s="200" t="s">
        <v>106</v>
      </c>
      <c r="C18" s="224">
        <f>VLOOKUP(A18,IN_05_17!$B$8:$E$634,4,FALSE)</f>
        <v>1541863.957841042</v>
      </c>
      <c r="D18" s="199">
        <v>10000</v>
      </c>
      <c r="E18" s="198">
        <v>60</v>
      </c>
      <c r="F18" s="192">
        <f t="shared" si="8"/>
        <v>15.042309080260535</v>
      </c>
      <c r="G18" s="197">
        <v>0.122</v>
      </c>
      <c r="H18" s="190">
        <f>VLOOKUP(A22,A22:D29,4,FALSE)</f>
        <v>160.98002200000002</v>
      </c>
      <c r="I18" s="190"/>
      <c r="J18" s="188">
        <f t="shared" si="0"/>
        <v>77.093197892052103</v>
      </c>
      <c r="K18" s="187">
        <f t="shared" si="1"/>
        <v>56.432220856982127</v>
      </c>
      <c r="L18" s="187">
        <f t="shared" si="2"/>
        <v>15.41864</v>
      </c>
      <c r="M18" s="186">
        <f t="shared" si="3"/>
        <v>135.38078172234481</v>
      </c>
      <c r="N18" s="186">
        <f t="shared" si="4"/>
        <v>40.614234516703441</v>
      </c>
      <c r="O18" s="186">
        <f t="shared" si="5"/>
        <v>46.255918735231262</v>
      </c>
      <c r="P18" s="186">
        <f t="shared" si="6"/>
        <v>160.98002200000002</v>
      </c>
      <c r="Q18" s="185">
        <f t="shared" si="7"/>
        <v>532.17501572331378</v>
      </c>
      <c r="R18" s="196" t="s">
        <v>2367</v>
      </c>
      <c r="V18" s="177" t="s">
        <v>2366</v>
      </c>
      <c r="W18" s="176">
        <v>10000</v>
      </c>
    </row>
    <row r="19" spans="1:23" ht="16.350000000000001" customHeight="1">
      <c r="A19" s="195" t="s">
        <v>64</v>
      </c>
      <c r="B19" s="194" t="s">
        <v>2365</v>
      </c>
      <c r="C19" s="224">
        <f>VLOOKUP(A19,IN_05_17!$B$8:$E$634,4,FALSE)</f>
        <v>10550964.0243209</v>
      </c>
      <c r="D19" s="193">
        <v>10000</v>
      </c>
      <c r="E19" s="192">
        <v>240</v>
      </c>
      <c r="F19" s="192">
        <f t="shared" si="8"/>
        <v>15.042309080260535</v>
      </c>
      <c r="G19" s="191">
        <v>0.122</v>
      </c>
      <c r="H19" s="190">
        <f>VLOOKUP(A22,A22:D29,4,FALSE)</f>
        <v>160.98002200000002</v>
      </c>
      <c r="I19" s="189"/>
      <c r="J19" s="188">
        <f t="shared" si="0"/>
        <v>527.54820121604507</v>
      </c>
      <c r="K19" s="187">
        <f t="shared" si="1"/>
        <v>386.16528329014494</v>
      </c>
      <c r="L19" s="187">
        <f t="shared" si="2"/>
        <v>105.50964</v>
      </c>
      <c r="M19" s="186">
        <f t="shared" si="3"/>
        <v>541.52312688937923</v>
      </c>
      <c r="N19" s="186">
        <f t="shared" si="4"/>
        <v>162.45693806681376</v>
      </c>
      <c r="O19" s="186">
        <f t="shared" si="5"/>
        <v>316.52892072962703</v>
      </c>
      <c r="P19" s="186">
        <f t="shared" si="6"/>
        <v>160.98002200000002</v>
      </c>
      <c r="Q19" s="185">
        <f t="shared" si="7"/>
        <v>2200.7121321920104</v>
      </c>
      <c r="R19" s="184"/>
      <c r="V19" s="177" t="s">
        <v>2364</v>
      </c>
      <c r="W19" s="176">
        <v>8000</v>
      </c>
    </row>
    <row r="20" spans="1:23" ht="16.350000000000001" customHeight="1">
      <c r="C20" s="183"/>
      <c r="D20" s="181"/>
      <c r="E20" s="181"/>
      <c r="F20" s="181"/>
      <c r="G20" s="181"/>
      <c r="H20" s="183"/>
      <c r="I20" s="182"/>
      <c r="J20" s="181"/>
      <c r="K20" s="181"/>
      <c r="L20" s="181"/>
      <c r="M20" s="181"/>
      <c r="N20" s="181"/>
      <c r="O20" s="181"/>
      <c r="P20" s="181"/>
      <c r="Q20" s="181"/>
      <c r="V20" s="177" t="s">
        <v>2363</v>
      </c>
      <c r="W20" s="176">
        <v>20000</v>
      </c>
    </row>
    <row r="21" spans="1:23" ht="16.350000000000001" customHeight="1">
      <c r="V21" s="177" t="s">
        <v>2362</v>
      </c>
      <c r="W21" s="176">
        <v>20000</v>
      </c>
    </row>
    <row r="22" spans="1:23" ht="16.350000000000001" customHeight="1">
      <c r="A22" s="180" t="s">
        <v>236</v>
      </c>
      <c r="B22" s="179" t="s">
        <v>2361</v>
      </c>
      <c r="C22" s="178" t="s">
        <v>61</v>
      </c>
      <c r="D22" s="225">
        <f>VLOOKUP(A22,IN_05_17!$B$8:$E$634,4,FALSE)</f>
        <v>160.98002200000002</v>
      </c>
      <c r="V22" s="177" t="s">
        <v>2360</v>
      </c>
      <c r="W22" s="176">
        <v>14000</v>
      </c>
    </row>
    <row r="23" spans="1:23" ht="16.350000000000001" customHeight="1">
      <c r="A23" s="180" t="s">
        <v>239</v>
      </c>
      <c r="B23" s="179" t="s">
        <v>2359</v>
      </c>
      <c r="C23" s="178" t="s">
        <v>61</v>
      </c>
      <c r="D23" s="225">
        <f>VLOOKUP(A23,IN_05_17!$B$8:$E$634,4,FALSE)</f>
        <v>137.22181399999994</v>
      </c>
      <c r="V23" s="177" t="s">
        <v>2358</v>
      </c>
      <c r="W23" s="176">
        <v>16000</v>
      </c>
    </row>
    <row r="24" spans="1:23" ht="16.350000000000001" customHeight="1">
      <c r="A24" s="180" t="s">
        <v>242</v>
      </c>
      <c r="B24" s="179" t="s">
        <v>2357</v>
      </c>
      <c r="C24" s="178" t="s">
        <v>61</v>
      </c>
      <c r="D24" s="225">
        <f>VLOOKUP(A24,IN_05_17!$B$8:$E$634,4,FALSE)</f>
        <v>126.55406600000001</v>
      </c>
      <c r="V24" s="177" t="s">
        <v>2356</v>
      </c>
      <c r="W24" s="176">
        <v>14000</v>
      </c>
    </row>
    <row r="25" spans="1:23" ht="16.350000000000001" customHeight="1">
      <c r="A25" s="180" t="s">
        <v>253</v>
      </c>
      <c r="B25" s="179" t="s">
        <v>2355</v>
      </c>
      <c r="C25" s="178" t="s">
        <v>61</v>
      </c>
      <c r="D25" s="225">
        <f>VLOOKUP(A25,IN_05_17!$B$8:$E$634,4,FALSE)</f>
        <v>116.21846399999998</v>
      </c>
      <c r="V25" s="177" t="s">
        <v>2354</v>
      </c>
      <c r="W25" s="176">
        <v>10000</v>
      </c>
    </row>
    <row r="26" spans="1:23" ht="16.350000000000001" customHeight="1">
      <c r="A26" s="180" t="s">
        <v>256</v>
      </c>
      <c r="B26" s="179" t="s">
        <v>2353</v>
      </c>
      <c r="C26" s="178" t="s">
        <v>61</v>
      </c>
      <c r="D26" s="225">
        <f>VLOOKUP(A26,IN_05_17!$B$8:$E$634,4,FALSE)</f>
        <v>138.14009999999999</v>
      </c>
      <c r="V26" s="177" t="s">
        <v>2352</v>
      </c>
      <c r="W26" s="176">
        <v>12000</v>
      </c>
    </row>
    <row r="27" spans="1:23" ht="16.350000000000001" customHeight="1">
      <c r="A27" s="180" t="s">
        <v>247</v>
      </c>
      <c r="B27" s="179" t="s">
        <v>2351</v>
      </c>
      <c r="C27" s="178" t="s">
        <v>61</v>
      </c>
      <c r="D27" s="225">
        <f>VLOOKUP(A27,IN_05_17!$B$8:$E$634,4,FALSE)</f>
        <v>125.92885000000004</v>
      </c>
      <c r="V27" s="177" t="s">
        <v>2350</v>
      </c>
      <c r="W27" s="176">
        <v>16000</v>
      </c>
    </row>
    <row r="28" spans="1:23" ht="16.350000000000001" customHeight="1">
      <c r="A28" s="180" t="s">
        <v>245</v>
      </c>
      <c r="B28" s="179" t="s">
        <v>2349</v>
      </c>
      <c r="C28" s="178" t="s">
        <v>61</v>
      </c>
      <c r="D28" s="225">
        <f>VLOOKUP(A28,IN_05_17!$B$8:$E$634,4,FALSE)</f>
        <v>146.20929399999994</v>
      </c>
      <c r="V28" s="177" t="s">
        <v>2348</v>
      </c>
      <c r="W28" s="176">
        <v>20000</v>
      </c>
    </row>
    <row r="29" spans="1:23" ht="16.350000000000001" customHeight="1">
      <c r="A29" s="180" t="s">
        <v>250</v>
      </c>
      <c r="B29" s="179" t="s">
        <v>2347</v>
      </c>
      <c r="C29" s="178" t="s">
        <v>61</v>
      </c>
      <c r="D29" s="225">
        <f>VLOOKUP(A29,IN_05_17!$B$8:$E$634,4,FALSE)</f>
        <v>160.98002200000002</v>
      </c>
      <c r="V29" s="177" t="s">
        <v>2346</v>
      </c>
      <c r="W29" s="176">
        <v>10000</v>
      </c>
    </row>
    <row r="30" spans="1:23" ht="16.350000000000001" customHeight="1">
      <c r="V30" s="177" t="s">
        <v>2345</v>
      </c>
      <c r="W30" s="176">
        <v>12000</v>
      </c>
    </row>
    <row r="31" spans="1:23" ht="16.350000000000001" customHeight="1">
      <c r="A31" s="180" t="s">
        <v>161</v>
      </c>
      <c r="B31" s="179" t="s">
        <v>2344</v>
      </c>
      <c r="C31" s="178" t="s">
        <v>156</v>
      </c>
      <c r="D31" s="225">
        <f>VLOOKUP(A31,IN_05_17!$B$8:$E$634,4,FALSE)</f>
        <v>15.042309080260535</v>
      </c>
      <c r="V31" s="177" t="s">
        <v>2343</v>
      </c>
      <c r="W31" s="176">
        <v>10000</v>
      </c>
    </row>
    <row r="32" spans="1:23" ht="16.350000000000001" customHeight="1">
      <c r="V32" s="177" t="s">
        <v>2342</v>
      </c>
      <c r="W32" s="176">
        <v>10000</v>
      </c>
    </row>
    <row r="33" spans="22:23" ht="16.350000000000001" customHeight="1">
      <c r="V33" s="177" t="s">
        <v>2341</v>
      </c>
      <c r="W33" s="176">
        <v>10000</v>
      </c>
    </row>
    <row r="34" spans="22:23" ht="16.350000000000001" customHeight="1">
      <c r="V34" s="177" t="s">
        <v>2340</v>
      </c>
      <c r="W34" s="176">
        <v>12000</v>
      </c>
    </row>
    <row r="35" spans="22:23" ht="16.350000000000001" customHeight="1" thickBot="1">
      <c r="V35" s="175" t="s">
        <v>2339</v>
      </c>
      <c r="W35" s="174">
        <v>12000</v>
      </c>
    </row>
    <row r="36" spans="22:23" ht="16.350000000000001" customHeight="1"/>
    <row r="37" spans="22:23" ht="16.350000000000001" customHeight="1"/>
    <row r="38" spans="22:23" ht="16.350000000000001" customHeight="1"/>
    <row r="39" spans="22:23" ht="16.350000000000001" customHeight="1"/>
    <row r="40" spans="22:23" ht="16.350000000000001" customHeight="1"/>
    <row r="41" spans="22:23" ht="16.350000000000001" customHeight="1"/>
    <row r="42" spans="22:23" ht="16.350000000000001" customHeight="1"/>
    <row r="43" spans="22:23" ht="16.350000000000001" customHeight="1"/>
    <row r="44" spans="22:23" ht="16.350000000000001" customHeight="1"/>
    <row r="45" spans="22:23" ht="16.350000000000001" customHeight="1"/>
    <row r="46" spans="22:23" ht="16.350000000000001" customHeight="1"/>
    <row r="47" spans="22:23" ht="16.350000000000001" customHeight="1"/>
    <row r="48" spans="22:23" ht="16.350000000000001" customHeight="1"/>
    <row r="49" ht="16.350000000000001" customHeight="1"/>
    <row r="50" ht="16.350000000000001" customHeight="1"/>
  </sheetData>
  <mergeCells count="15">
    <mergeCell ref="V6:V7"/>
    <mergeCell ref="B5:B7"/>
    <mergeCell ref="A5:A7"/>
    <mergeCell ref="A3:Q3"/>
    <mergeCell ref="A1:Q1"/>
    <mergeCell ref="Q5:Q6"/>
    <mergeCell ref="J5:K5"/>
    <mergeCell ref="L5:P5"/>
    <mergeCell ref="H5:I5"/>
    <mergeCell ref="G5:G6"/>
    <mergeCell ref="F5:F6"/>
    <mergeCell ref="E5:E6"/>
    <mergeCell ref="D5:D6"/>
    <mergeCell ref="C5:C6"/>
    <mergeCell ref="O4:Q4"/>
  </mergeCells>
  <printOptions horizontalCentered="1"/>
  <pageMargins left="0.59055118110236227" right="0.59055118110236227" top="0.32" bottom="0.59055118110236227" header="0" footer="0"/>
  <pageSetup paperSize="9" scale="66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I77"/>
  <sheetViews>
    <sheetView topLeftCell="B1" workbookViewId="0">
      <selection activeCell="B2" sqref="B2:H2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89.25" customHeight="1"/>
    <row r="2" spans="1:9" s="1" customFormat="1" ht="33.75" customHeight="1">
      <c r="A2" s="26"/>
      <c r="B2" s="327" t="s">
        <v>2465</v>
      </c>
      <c r="C2" s="327"/>
      <c r="D2" s="327"/>
      <c r="E2" s="327"/>
      <c r="F2" s="327"/>
      <c r="G2" s="327"/>
      <c r="H2" s="327"/>
      <c r="I2" s="67"/>
    </row>
    <row r="3" spans="1:9" s="1" customFormat="1" ht="30" customHeight="1">
      <c r="A3" s="26"/>
      <c r="B3" s="326" t="s">
        <v>1465</v>
      </c>
      <c r="C3" s="326"/>
      <c r="D3" s="326"/>
      <c r="E3" s="326"/>
      <c r="F3" s="326"/>
      <c r="G3" s="326"/>
      <c r="H3" s="326"/>
      <c r="I3" s="67"/>
    </row>
    <row r="4" spans="1:9" s="1" customFormat="1" ht="26.25" customHeight="1">
      <c r="A4" s="26"/>
      <c r="B4" s="328" t="s">
        <v>1495</v>
      </c>
      <c r="C4" s="328"/>
      <c r="D4" s="328"/>
      <c r="E4" s="328"/>
      <c r="F4" s="328"/>
      <c r="G4" s="328"/>
      <c r="H4" s="328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11" customFormat="1" ht="17.25" customHeight="1">
      <c r="A6" s="50" t="s">
        <v>31</v>
      </c>
      <c r="B6" s="42" t="s">
        <v>32</v>
      </c>
      <c r="D6" s="45" t="s">
        <v>1470</v>
      </c>
      <c r="E6" s="43" t="str">
        <f>A6</f>
        <v>0.06.00.F</v>
      </c>
      <c r="F6" s="45" t="s">
        <v>1477</v>
      </c>
      <c r="G6" s="44">
        <f>SUM(G8:G11)</f>
        <v>395.41658900000016</v>
      </c>
      <c r="H6" s="39" t="s">
        <v>1</v>
      </c>
    </row>
    <row r="7" spans="1:9" s="2" customFormat="1" ht="18" customHeight="1">
      <c r="A7" s="28"/>
      <c r="B7" s="34" t="s">
        <v>1466</v>
      </c>
      <c r="C7" s="18"/>
      <c r="D7" s="19" t="s">
        <v>1471</v>
      </c>
      <c r="E7" s="19" t="s">
        <v>1467</v>
      </c>
      <c r="F7" s="20" t="s">
        <v>1468</v>
      </c>
      <c r="G7" s="20" t="s">
        <v>1469</v>
      </c>
      <c r="H7" s="18"/>
    </row>
    <row r="8" spans="1:9" s="2" customFormat="1" ht="13.5" customHeight="1">
      <c r="A8" s="27"/>
      <c r="B8" s="35" t="s">
        <v>1459</v>
      </c>
      <c r="C8" s="7"/>
      <c r="D8" s="8"/>
      <c r="E8" s="12"/>
      <c r="F8" s="21"/>
      <c r="G8" s="13"/>
      <c r="H8" s="8"/>
    </row>
    <row r="9" spans="1:9" s="2" customFormat="1" ht="13.5" customHeight="1">
      <c r="A9" s="27"/>
      <c r="B9" s="35" t="s">
        <v>1460</v>
      </c>
      <c r="C9" s="7"/>
      <c r="D9" s="8"/>
      <c r="E9" s="12"/>
      <c r="F9" s="21"/>
      <c r="G9" s="13"/>
      <c r="H9" s="8"/>
    </row>
    <row r="10" spans="1:9" s="2" customFormat="1" ht="13.5" customHeight="1">
      <c r="A10" s="27">
        <v>202</v>
      </c>
      <c r="B10" s="39" t="str">
        <f>VLOOKUP($A10,'PT ORGANISMOS'!$B$5:$H$1024,4,FALSE)</f>
        <v>mo.006</v>
      </c>
      <c r="C10" s="7" t="str">
        <f>VLOOKUP($A10,'PT ORGANISMOS'!$B$5:$H$1024,3,FALSE)</f>
        <v>Cuadrilla tipo UOCRA</v>
      </c>
      <c r="D10" s="8" t="str">
        <f>VLOOKUP($A10,'PT ORGANISMOS'!$B$5:$H$1024,7,FALSE)</f>
        <v>h</v>
      </c>
      <c r="E10" s="12">
        <v>3.14</v>
      </c>
      <c r="F10" s="22">
        <f>VLOOKUP($B10,IN_05_17!$B:$E,4,)</f>
        <v>125.92885000000004</v>
      </c>
      <c r="G10" s="13">
        <f>F10*E10</f>
        <v>395.41658900000016</v>
      </c>
      <c r="H10" s="8"/>
    </row>
    <row r="11" spans="1:9" s="2" customFormat="1" ht="13.5" customHeight="1">
      <c r="A11" s="27"/>
      <c r="B11" s="37" t="s">
        <v>1461</v>
      </c>
      <c r="C11" s="14"/>
      <c r="D11" s="15"/>
      <c r="E11" s="16"/>
      <c r="F11" s="23"/>
      <c r="G11" s="17"/>
      <c r="H11" s="15"/>
    </row>
    <row r="12" spans="1:9" s="2" customFormat="1" ht="15">
      <c r="A12" s="29"/>
      <c r="B12" s="33"/>
      <c r="D12" s="3"/>
      <c r="E12" s="4"/>
      <c r="F12" s="6"/>
    </row>
    <row r="13" spans="1:9" s="2" customFormat="1" ht="15">
      <c r="A13" s="27"/>
      <c r="B13" s="33"/>
      <c r="D13" s="3"/>
      <c r="E13" s="4"/>
      <c r="F13" s="4"/>
      <c r="G13" s="5"/>
      <c r="H13" s="3"/>
    </row>
    <row r="14" spans="1:9" s="2" customFormat="1" ht="17.25" customHeight="1">
      <c r="A14" s="50" t="s">
        <v>29</v>
      </c>
      <c r="B14" s="42" t="s">
        <v>30</v>
      </c>
      <c r="C14" s="11"/>
      <c r="D14" s="45" t="s">
        <v>1470</v>
      </c>
      <c r="E14" s="43" t="str">
        <f>A14</f>
        <v>0.06.01.F</v>
      </c>
      <c r="F14" s="45" t="s">
        <v>1477</v>
      </c>
      <c r="G14" s="44">
        <f>SUM(G16:G19)</f>
        <v>501.19682300000017</v>
      </c>
      <c r="H14" s="39" t="s">
        <v>1</v>
      </c>
    </row>
    <row r="15" spans="1:9" s="2" customFormat="1" ht="18" customHeight="1">
      <c r="A15" s="28"/>
      <c r="B15" s="34" t="s">
        <v>1466</v>
      </c>
      <c r="C15" s="18"/>
      <c r="D15" s="19" t="s">
        <v>1471</v>
      </c>
      <c r="E15" s="19" t="s">
        <v>1467</v>
      </c>
      <c r="F15" s="20" t="s">
        <v>1468</v>
      </c>
      <c r="G15" s="20" t="s">
        <v>1469</v>
      </c>
      <c r="H15" s="18"/>
    </row>
    <row r="16" spans="1:9" s="2" customFormat="1" ht="13.5" customHeight="1">
      <c r="A16" s="29"/>
      <c r="B16" s="35" t="s">
        <v>1459</v>
      </c>
      <c r="C16" s="7"/>
      <c r="D16" s="8"/>
      <c r="E16" s="12"/>
      <c r="F16" s="21"/>
      <c r="G16" s="13"/>
      <c r="H16" s="8"/>
    </row>
    <row r="17" spans="1:8" s="2" customFormat="1" ht="13.5" customHeight="1">
      <c r="A17" s="27"/>
      <c r="B17" s="35" t="s">
        <v>1460</v>
      </c>
      <c r="C17" s="7"/>
      <c r="D17" s="8"/>
      <c r="E17" s="12"/>
      <c r="F17" s="21"/>
      <c r="G17" s="13"/>
      <c r="H17" s="8"/>
    </row>
    <row r="18" spans="1:8" s="2" customFormat="1" ht="13.5" customHeight="1">
      <c r="A18" s="27">
        <v>202</v>
      </c>
      <c r="B18" s="39" t="str">
        <f>VLOOKUP($A18,'PT ORGANISMOS'!$B$5:$H$1024,4,FALSE)</f>
        <v>mo.006</v>
      </c>
      <c r="C18" s="7" t="str">
        <f>VLOOKUP($A18,'PT ORGANISMOS'!$B$5:$H$1024,3,FALSE)</f>
        <v>Cuadrilla tipo UOCRA</v>
      </c>
      <c r="D18" s="8" t="str">
        <f>VLOOKUP($A18,'PT ORGANISMOS'!$B$5:$H$1024,7,FALSE)</f>
        <v>h</v>
      </c>
      <c r="E18" s="12">
        <v>3.98</v>
      </c>
      <c r="F18" s="22">
        <f>VLOOKUP($B18,IN_05_17!$B:$E,4,)</f>
        <v>125.92885000000004</v>
      </c>
      <c r="G18" s="13">
        <f>F18*E18</f>
        <v>501.19682300000017</v>
      </c>
      <c r="H18" s="8"/>
    </row>
    <row r="19" spans="1:8" s="2" customFormat="1" ht="13.5" customHeight="1">
      <c r="A19" s="30"/>
      <c r="B19" s="37" t="s">
        <v>1461</v>
      </c>
      <c r="C19" s="14"/>
      <c r="D19" s="15"/>
      <c r="E19" s="16"/>
      <c r="F19" s="23"/>
      <c r="G19" s="17"/>
      <c r="H19" s="15"/>
    </row>
    <row r="20" spans="1:8" s="2" customFormat="1" ht="15">
      <c r="A20" s="27"/>
      <c r="B20" s="33"/>
      <c r="D20" s="3"/>
      <c r="E20" s="4"/>
      <c r="F20" s="6"/>
    </row>
    <row r="21" spans="1:8" s="2" customFormat="1" ht="15">
      <c r="A21" s="27"/>
      <c r="B21" s="33"/>
      <c r="D21" s="3"/>
      <c r="E21" s="4"/>
      <c r="F21" s="4"/>
      <c r="G21" s="5"/>
      <c r="H21" s="3"/>
    </row>
    <row r="22" spans="1:8" s="2" customFormat="1" ht="17.25" customHeight="1">
      <c r="A22" s="50" t="s">
        <v>27</v>
      </c>
      <c r="B22" s="42" t="s">
        <v>28</v>
      </c>
      <c r="C22" s="11"/>
      <c r="D22" s="45" t="s">
        <v>1470</v>
      </c>
      <c r="E22" s="43" t="str">
        <f>A22</f>
        <v>0.06.02.F</v>
      </c>
      <c r="F22" s="45" t="s">
        <v>1477</v>
      </c>
      <c r="G22" s="44">
        <f>SUM(G24:G27)</f>
        <v>836.1675640000002</v>
      </c>
      <c r="H22" s="8" t="s">
        <v>1</v>
      </c>
    </row>
    <row r="23" spans="1:8" s="2" customFormat="1" ht="18" customHeight="1">
      <c r="A23" s="29"/>
      <c r="B23" s="34" t="s">
        <v>1466</v>
      </c>
      <c r="C23" s="18"/>
      <c r="D23" s="19" t="s">
        <v>1471</v>
      </c>
      <c r="E23" s="19" t="s">
        <v>1467</v>
      </c>
      <c r="F23" s="20" t="s">
        <v>1468</v>
      </c>
      <c r="G23" s="20" t="s">
        <v>1469</v>
      </c>
      <c r="H23" s="18"/>
    </row>
    <row r="24" spans="1:8" s="2" customFormat="1" ht="13.5" customHeight="1">
      <c r="A24" s="29"/>
      <c r="B24" s="46" t="s">
        <v>1459</v>
      </c>
      <c r="C24" s="25"/>
      <c r="D24" s="41"/>
      <c r="E24" s="47"/>
      <c r="F24" s="48"/>
      <c r="G24" s="49"/>
      <c r="H24" s="41"/>
    </row>
    <row r="25" spans="1:8" s="2" customFormat="1" ht="13.5" customHeight="1">
      <c r="A25" s="27"/>
      <c r="B25" s="35" t="s">
        <v>1460</v>
      </c>
      <c r="C25" s="7"/>
      <c r="D25" s="8"/>
      <c r="E25" s="12"/>
      <c r="F25" s="21"/>
      <c r="G25" s="13"/>
      <c r="H25" s="8"/>
    </row>
    <row r="26" spans="1:8" s="2" customFormat="1" ht="13.5" customHeight="1">
      <c r="A26" s="27">
        <v>202</v>
      </c>
      <c r="B26" s="39" t="str">
        <f>VLOOKUP($A26,'PT ORGANISMOS'!$B$5:$H$1024,4,FALSE)</f>
        <v>mo.006</v>
      </c>
      <c r="C26" s="7" t="str">
        <f>VLOOKUP($A26,'PT ORGANISMOS'!$B$5:$H$1024,3,FALSE)</f>
        <v>Cuadrilla tipo UOCRA</v>
      </c>
      <c r="D26" s="8" t="str">
        <f>VLOOKUP($A26,'PT ORGANISMOS'!$B$5:$H$1024,7,FALSE)</f>
        <v>h</v>
      </c>
      <c r="E26" s="12">
        <v>6.64</v>
      </c>
      <c r="F26" s="22">
        <f>VLOOKUP($B26,IN_05_17!$B:$E,4,)</f>
        <v>125.92885000000004</v>
      </c>
      <c r="G26" s="13">
        <f>F26*E26</f>
        <v>836.1675640000002</v>
      </c>
      <c r="H26" s="8"/>
    </row>
    <row r="27" spans="1:8" s="2" customFormat="1" ht="13.5" customHeight="1">
      <c r="A27" s="27"/>
      <c r="B27" s="37" t="s">
        <v>1461</v>
      </c>
      <c r="C27" s="14"/>
      <c r="D27" s="15"/>
      <c r="E27" s="16"/>
      <c r="F27" s="23"/>
      <c r="G27" s="17"/>
      <c r="H27" s="15"/>
    </row>
    <row r="28" spans="1:8" s="2" customFormat="1" ht="15">
      <c r="A28" s="29"/>
      <c r="B28" s="33"/>
      <c r="D28" s="3"/>
      <c r="E28" s="4"/>
      <c r="F28" s="6"/>
    </row>
    <row r="29" spans="1:8" s="2" customFormat="1" ht="15">
      <c r="A29" s="27"/>
      <c r="B29" s="33"/>
      <c r="D29" s="3"/>
      <c r="E29" s="4"/>
      <c r="F29" s="4"/>
      <c r="G29" s="5"/>
      <c r="H29" s="3"/>
    </row>
    <row r="30" spans="1:8" s="2" customFormat="1" ht="17.25" customHeight="1">
      <c r="A30" s="50" t="s">
        <v>26</v>
      </c>
      <c r="B30" s="42" t="s">
        <v>1472</v>
      </c>
      <c r="C30" s="11"/>
      <c r="D30" s="45" t="s">
        <v>1470</v>
      </c>
      <c r="E30" s="43" t="str">
        <f>A30</f>
        <v>0.06.03.F</v>
      </c>
      <c r="F30" s="45" t="s">
        <v>1477</v>
      </c>
      <c r="G30" s="44">
        <f>SUM(G32:G36)</f>
        <v>521.65685807524233</v>
      </c>
      <c r="H30" s="8" t="s">
        <v>1</v>
      </c>
    </row>
    <row r="31" spans="1:8" s="2" customFormat="1" ht="18" customHeight="1">
      <c r="A31" s="28"/>
      <c r="B31" s="34" t="s">
        <v>1466</v>
      </c>
      <c r="C31" s="18"/>
      <c r="D31" s="19" t="s">
        <v>1471</v>
      </c>
      <c r="E31" s="19" t="s">
        <v>1467</v>
      </c>
      <c r="F31" s="20" t="s">
        <v>1468</v>
      </c>
      <c r="G31" s="20" t="s">
        <v>1469</v>
      </c>
      <c r="H31" s="18"/>
    </row>
    <row r="32" spans="1:8" s="2" customFormat="1" ht="13.5" customHeight="1">
      <c r="A32" s="27"/>
      <c r="B32" s="35" t="s">
        <v>1459</v>
      </c>
      <c r="C32" s="7"/>
      <c r="D32" s="8"/>
      <c r="E32" s="12"/>
      <c r="F32" s="21"/>
      <c r="G32" s="13"/>
      <c r="H32" s="8"/>
    </row>
    <row r="33" spans="1:8" s="2" customFormat="1" ht="13.5" customHeight="1">
      <c r="A33" s="27"/>
      <c r="B33" s="35" t="s">
        <v>1460</v>
      </c>
      <c r="C33" s="7"/>
      <c r="D33" s="8"/>
      <c r="E33" s="12"/>
      <c r="F33" s="21"/>
      <c r="G33" s="13"/>
      <c r="H33" s="8"/>
    </row>
    <row r="34" spans="1:8" s="2" customFormat="1" ht="13.5" customHeight="1">
      <c r="A34" s="27">
        <v>202</v>
      </c>
      <c r="B34" s="39" t="str">
        <f>VLOOKUP($A34,'PT ORGANISMOS'!$B$5:$H$1024,4,FALSE)</f>
        <v>mo.006</v>
      </c>
      <c r="C34" s="7" t="str">
        <f>VLOOKUP($A34,'PT ORGANISMOS'!$B$5:$H$1024,3,FALSE)</f>
        <v>Cuadrilla tipo UOCRA</v>
      </c>
      <c r="D34" s="8" t="str">
        <f>VLOOKUP($A34,'PT ORGANISMOS'!$B$5:$H$1024,7,FALSE)</f>
        <v>h</v>
      </c>
      <c r="E34" s="12">
        <v>3.98</v>
      </c>
      <c r="F34" s="22">
        <f>VLOOKUP($B34,IN_05_17!$B:$E,4,)</f>
        <v>125.92885000000004</v>
      </c>
      <c r="G34" s="13">
        <f>F34*E34</f>
        <v>501.19682300000017</v>
      </c>
      <c r="H34" s="8"/>
    </row>
    <row r="35" spans="1:8" s="2" customFormat="1" ht="13.5" customHeight="1">
      <c r="A35" s="27"/>
      <c r="B35" s="35" t="s">
        <v>1461</v>
      </c>
      <c r="C35" s="7"/>
      <c r="D35" s="8"/>
      <c r="E35" s="12"/>
      <c r="F35" s="22"/>
      <c r="G35" s="13"/>
      <c r="H35" s="8"/>
    </row>
    <row r="36" spans="1:8" s="2" customFormat="1" ht="13.5" customHeight="1">
      <c r="A36" s="27">
        <v>75</v>
      </c>
      <c r="B36" s="40" t="str">
        <f>VLOOKUP($A36,'PT ORGANISMOS'!$B$5:$H$1024,4,FALSE)</f>
        <v>eq.012</v>
      </c>
      <c r="C36" s="14" t="str">
        <f>VLOOKUP($A36,'PT ORGANISMOS'!$B$5:$H$1024,3,FALSE)</f>
        <v>Camión volcador 140 H.P.</v>
      </c>
      <c r="D36" s="15" t="str">
        <f>VLOOKUP($A36,'PT ORGANISMOS'!$B$5:$H$1024,7,FALSE)</f>
        <v>h</v>
      </c>
      <c r="E36" s="16">
        <v>0.02</v>
      </c>
      <c r="F36" s="24">
        <f>VLOOKUP($B36,IN_05_17!$B:$E,4,)</f>
        <v>1023.0017537621103</v>
      </c>
      <c r="G36" s="17">
        <f>F36*E36</f>
        <v>20.460035075242207</v>
      </c>
      <c r="H36" s="15"/>
    </row>
    <row r="37" spans="1:8" s="2" customFormat="1" ht="15">
      <c r="A37" s="29"/>
      <c r="B37" s="33"/>
      <c r="D37" s="3"/>
      <c r="E37" s="4"/>
      <c r="F37" s="6"/>
    </row>
    <row r="38" spans="1:8" s="2" customFormat="1" ht="15">
      <c r="A38" s="27"/>
      <c r="B38" s="33"/>
      <c r="D38" s="3"/>
      <c r="E38" s="4"/>
      <c r="F38" s="4"/>
      <c r="G38" s="5"/>
      <c r="H38" s="3"/>
    </row>
    <row r="39" spans="1:8" s="2" customFormat="1" ht="17.25" customHeight="1">
      <c r="A39" s="50" t="s">
        <v>25</v>
      </c>
      <c r="B39" s="42" t="s">
        <v>1473</v>
      </c>
      <c r="C39" s="11"/>
      <c r="D39" s="45" t="s">
        <v>1470</v>
      </c>
      <c r="E39" s="43" t="str">
        <f>A39</f>
        <v>0.06.04.F</v>
      </c>
      <c r="F39" s="45" t="s">
        <v>1477</v>
      </c>
      <c r="G39" s="44">
        <f>SUM(G41:G45)</f>
        <v>285.72284283465893</v>
      </c>
      <c r="H39" s="8" t="s">
        <v>1</v>
      </c>
    </row>
    <row r="40" spans="1:8" s="2" customFormat="1" ht="18" customHeight="1">
      <c r="A40" s="28"/>
      <c r="B40" s="34" t="s">
        <v>1466</v>
      </c>
      <c r="C40" s="18"/>
      <c r="D40" s="19" t="s">
        <v>1471</v>
      </c>
      <c r="E40" s="19" t="s">
        <v>1467</v>
      </c>
      <c r="F40" s="20" t="s">
        <v>1468</v>
      </c>
      <c r="G40" s="20" t="s">
        <v>1469</v>
      </c>
      <c r="H40" s="18"/>
    </row>
    <row r="41" spans="1:8" s="2" customFormat="1" ht="13.5" customHeight="1">
      <c r="A41" s="27"/>
      <c r="B41" s="35" t="s">
        <v>1459</v>
      </c>
      <c r="C41" s="7"/>
      <c r="D41" s="8"/>
      <c r="E41" s="12"/>
      <c r="F41" s="21"/>
      <c r="G41" s="13"/>
      <c r="H41" s="8"/>
    </row>
    <row r="42" spans="1:8" s="2" customFormat="1" ht="13.5" customHeight="1">
      <c r="A42" s="27"/>
      <c r="B42" s="35" t="s">
        <v>1460</v>
      </c>
      <c r="C42" s="7"/>
      <c r="D42" s="8"/>
      <c r="E42" s="12"/>
      <c r="F42" s="21"/>
      <c r="G42" s="13"/>
      <c r="H42" s="8"/>
    </row>
    <row r="43" spans="1:8" s="2" customFormat="1" ht="13.5" customHeight="1">
      <c r="A43" s="27">
        <v>202</v>
      </c>
      <c r="B43" s="39" t="str">
        <f>VLOOKUP($A43,'PT ORGANISMOS'!$B$5:$H$1024,4,FALSE)</f>
        <v>mo.006</v>
      </c>
      <c r="C43" s="7" t="str">
        <f>VLOOKUP($A43,'PT ORGANISMOS'!$B$5:$H$1024,3,FALSE)</f>
        <v>Cuadrilla tipo UOCRA</v>
      </c>
      <c r="D43" s="8" t="str">
        <f>VLOOKUP($A43,'PT ORGANISMOS'!$B$5:$H$1024,7,FALSE)</f>
        <v>h</v>
      </c>
      <c r="E43" s="12">
        <v>2</v>
      </c>
      <c r="F43" s="22">
        <f>VLOOKUP($B43,IN_05_17!$B:$E,4,)</f>
        <v>125.92885000000004</v>
      </c>
      <c r="G43" s="13">
        <f>F43*E43</f>
        <v>251.85770000000008</v>
      </c>
      <c r="H43" s="8"/>
    </row>
    <row r="44" spans="1:8" s="2" customFormat="1" ht="13.5" customHeight="1">
      <c r="A44" s="27"/>
      <c r="B44" s="35" t="s">
        <v>1461</v>
      </c>
      <c r="C44" s="7"/>
      <c r="D44" s="8"/>
      <c r="E44" s="12"/>
      <c r="F44" s="22"/>
      <c r="G44" s="13"/>
      <c r="H44" s="8"/>
    </row>
    <row r="45" spans="1:8" s="2" customFormat="1" ht="13.5" customHeight="1">
      <c r="A45" s="27">
        <v>73</v>
      </c>
      <c r="B45" s="40" t="str">
        <f>VLOOKUP($A45,'PT ORGANISMOS'!$B$5:$H$1024,4,FALSE)</f>
        <v>eq.010</v>
      </c>
      <c r="C45" s="14" t="str">
        <f>VLOOKUP($A45,'PT ORGANISMOS'!$B$5:$H$1024,3,FALSE)</f>
        <v>Motoniveladora</v>
      </c>
      <c r="D45" s="15" t="str">
        <f>VLOOKUP($A45,'PT ORGANISMOS'!$B$5:$H$1024,7,FALSE)</f>
        <v>h</v>
      </c>
      <c r="E45" s="31">
        <v>2.7E-2</v>
      </c>
      <c r="F45" s="24">
        <f>VLOOKUP($B45,IN_05_17!$B:$E,4,)</f>
        <v>1254.2645494318097</v>
      </c>
      <c r="G45" s="17">
        <f>F45*E45</f>
        <v>33.865142834658862</v>
      </c>
      <c r="H45" s="15"/>
    </row>
    <row r="46" spans="1:8" s="2" customFormat="1" ht="15">
      <c r="A46" s="29"/>
      <c r="B46" s="33"/>
      <c r="D46" s="3"/>
      <c r="E46" s="4"/>
      <c r="F46" s="6"/>
    </row>
    <row r="47" spans="1:8" s="2" customFormat="1" ht="15">
      <c r="A47" s="27"/>
      <c r="B47" s="38"/>
      <c r="D47" s="3"/>
      <c r="E47" s="4"/>
      <c r="F47" s="4"/>
      <c r="G47" s="5"/>
      <c r="H47" s="3"/>
    </row>
    <row r="48" spans="1:8" s="2" customFormat="1" ht="17.25" customHeight="1">
      <c r="A48" s="50" t="s">
        <v>24</v>
      </c>
      <c r="B48" s="42" t="s">
        <v>1474</v>
      </c>
      <c r="C48" s="11"/>
      <c r="D48" s="45" t="s">
        <v>1470</v>
      </c>
      <c r="E48" s="43" t="str">
        <f>A48</f>
        <v>0.06.06.F</v>
      </c>
      <c r="F48" s="45" t="s">
        <v>1477</v>
      </c>
      <c r="G48" s="44">
        <f>SUM(G50:G54)</f>
        <v>291.20706257524228</v>
      </c>
      <c r="H48" s="8" t="s">
        <v>1</v>
      </c>
    </row>
    <row r="49" spans="1:8" s="2" customFormat="1" ht="18" customHeight="1">
      <c r="A49" s="28"/>
      <c r="B49" s="34" t="s">
        <v>1466</v>
      </c>
      <c r="C49" s="18"/>
      <c r="D49" s="19" t="s">
        <v>1471</v>
      </c>
      <c r="E49" s="19" t="s">
        <v>1467</v>
      </c>
      <c r="F49" s="20" t="s">
        <v>1468</v>
      </c>
      <c r="G49" s="20" t="s">
        <v>1469</v>
      </c>
      <c r="H49" s="18"/>
    </row>
    <row r="50" spans="1:8" s="2" customFormat="1" ht="13.5" customHeight="1">
      <c r="A50" s="27"/>
      <c r="B50" s="35" t="s">
        <v>1459</v>
      </c>
      <c r="C50" s="7"/>
      <c r="D50" s="8"/>
      <c r="E50" s="12"/>
      <c r="F50" s="21"/>
      <c r="G50" s="13"/>
      <c r="H50" s="8"/>
    </row>
    <row r="51" spans="1:8" s="2" customFormat="1" ht="13.5" customHeight="1">
      <c r="A51" s="27"/>
      <c r="B51" s="35" t="s">
        <v>1460</v>
      </c>
      <c r="C51" s="7"/>
      <c r="D51" s="8"/>
      <c r="E51" s="12"/>
      <c r="F51" s="21"/>
      <c r="G51" s="13"/>
      <c r="H51" s="8"/>
    </row>
    <row r="52" spans="1:8" s="2" customFormat="1" ht="13.5" customHeight="1">
      <c r="A52" s="27">
        <v>202</v>
      </c>
      <c r="B52" s="39" t="str">
        <f>VLOOKUP($A52,'PT ORGANISMOS'!$B$5:$H$1024,4,FALSE)</f>
        <v>mo.006</v>
      </c>
      <c r="C52" s="7" t="str">
        <f>VLOOKUP($A52,'PT ORGANISMOS'!$B$5:$H$1024,3,FALSE)</f>
        <v>Cuadrilla tipo UOCRA</v>
      </c>
      <c r="D52" s="8" t="str">
        <f>VLOOKUP($A52,'PT ORGANISMOS'!$B$5:$H$1024,7,FALSE)</f>
        <v>h</v>
      </c>
      <c r="E52" s="12">
        <v>2.15</v>
      </c>
      <c r="F52" s="22">
        <f>VLOOKUP($B52,IN_05_17!$B:$E,4,)</f>
        <v>125.92885000000004</v>
      </c>
      <c r="G52" s="13">
        <f>F52*E52</f>
        <v>270.74702750000006</v>
      </c>
      <c r="H52" s="8"/>
    </row>
    <row r="53" spans="1:8" s="2" customFormat="1" ht="13.5" customHeight="1">
      <c r="A53" s="27"/>
      <c r="B53" s="35" t="s">
        <v>1461</v>
      </c>
      <c r="C53" s="7"/>
      <c r="D53" s="8"/>
      <c r="E53" s="12"/>
      <c r="F53" s="22"/>
      <c r="G53" s="13"/>
      <c r="H53" s="8"/>
    </row>
    <row r="54" spans="1:8" s="2" customFormat="1" ht="13.5" customHeight="1">
      <c r="A54" s="27">
        <v>75</v>
      </c>
      <c r="B54" s="40" t="str">
        <f>VLOOKUP($A54,'PT ORGANISMOS'!$B$5:$H$1024,4,FALSE)</f>
        <v>eq.012</v>
      </c>
      <c r="C54" s="14" t="str">
        <f>VLOOKUP($A54,'PT ORGANISMOS'!$B$5:$H$1024,3,FALSE)</f>
        <v>Camión volcador 140 H.P.</v>
      </c>
      <c r="D54" s="15" t="str">
        <f>VLOOKUP($A54,'PT ORGANISMOS'!$B$5:$H$1024,7,FALSE)</f>
        <v>h</v>
      </c>
      <c r="E54" s="16">
        <v>0.02</v>
      </c>
      <c r="F54" s="24">
        <f>VLOOKUP($B54,IN_05_17!$B:$E,4,)</f>
        <v>1023.0017537621103</v>
      </c>
      <c r="G54" s="17">
        <f>F54*E54</f>
        <v>20.460035075242207</v>
      </c>
      <c r="H54" s="15"/>
    </row>
    <row r="55" spans="1:8" s="2" customFormat="1" ht="15">
      <c r="A55" s="29"/>
      <c r="B55" s="33"/>
      <c r="D55" s="3"/>
      <c r="E55" s="4"/>
      <c r="F55" s="6"/>
    </row>
    <row r="56" spans="1:8" s="2" customFormat="1" ht="15">
      <c r="A56" s="27"/>
      <c r="B56" s="38"/>
      <c r="D56" s="3"/>
      <c r="E56" s="4"/>
      <c r="F56" s="4"/>
      <c r="G56" s="5"/>
      <c r="H56" s="3"/>
    </row>
    <row r="57" spans="1:8" s="2" customFormat="1" ht="17.25" customHeight="1">
      <c r="A57" s="50" t="s">
        <v>23</v>
      </c>
      <c r="B57" s="42" t="s">
        <v>1475</v>
      </c>
      <c r="C57" s="11"/>
      <c r="D57" s="45" t="s">
        <v>1470</v>
      </c>
      <c r="E57" s="43" t="str">
        <f>A57</f>
        <v>0.06.07.F</v>
      </c>
      <c r="F57" s="45" t="s">
        <v>1477</v>
      </c>
      <c r="G57" s="44">
        <f>SUM(G59:G63)</f>
        <v>56.457392781673875</v>
      </c>
      <c r="H57" s="8" t="s">
        <v>1</v>
      </c>
    </row>
    <row r="58" spans="1:8" s="2" customFormat="1" ht="18" customHeight="1">
      <c r="A58" s="28"/>
      <c r="B58" s="34" t="s">
        <v>1466</v>
      </c>
      <c r="C58" s="18"/>
      <c r="D58" s="19" t="s">
        <v>1471</v>
      </c>
      <c r="E58" s="19" t="s">
        <v>1467</v>
      </c>
      <c r="F58" s="20" t="s">
        <v>1468</v>
      </c>
      <c r="G58" s="20" t="s">
        <v>1469</v>
      </c>
      <c r="H58" s="18"/>
    </row>
    <row r="59" spans="1:8" s="2" customFormat="1" ht="13.5" customHeight="1">
      <c r="A59" s="27"/>
      <c r="B59" s="35" t="s">
        <v>1459</v>
      </c>
      <c r="C59" s="7"/>
      <c r="D59" s="8"/>
      <c r="E59" s="12"/>
      <c r="F59" s="21"/>
      <c r="G59" s="13"/>
      <c r="H59" s="8"/>
    </row>
    <row r="60" spans="1:8" s="2" customFormat="1" ht="13.5" customHeight="1">
      <c r="A60" s="27"/>
      <c r="B60" s="35" t="s">
        <v>1460</v>
      </c>
      <c r="C60" s="7"/>
      <c r="D60" s="8"/>
      <c r="E60" s="12"/>
      <c r="F60" s="21"/>
      <c r="G60" s="13"/>
      <c r="H60" s="8"/>
    </row>
    <row r="61" spans="1:8" s="2" customFormat="1" ht="13.5" customHeight="1">
      <c r="A61" s="27">
        <v>202</v>
      </c>
      <c r="B61" s="39" t="str">
        <f>VLOOKUP($A61,'PT ORGANISMOS'!$B$5:$H$1024,4,FALSE)</f>
        <v>mo.006</v>
      </c>
      <c r="C61" s="7" t="str">
        <f>VLOOKUP($A61,'PT ORGANISMOS'!$B$5:$H$1024,3,FALSE)</f>
        <v>Cuadrilla tipo UOCRA</v>
      </c>
      <c r="D61" s="8" t="str">
        <f>VLOOKUP($A61,'PT ORGANISMOS'!$B$5:$H$1024,7,FALSE)</f>
        <v>h</v>
      </c>
      <c r="E61" s="32">
        <v>0.16400000000000001</v>
      </c>
      <c r="F61" s="22">
        <f>VLOOKUP($B61,IN_05_17!$B:$E,4,)</f>
        <v>125.92885000000004</v>
      </c>
      <c r="G61" s="13">
        <f>F61*E61</f>
        <v>20.652331400000008</v>
      </c>
      <c r="H61" s="8"/>
    </row>
    <row r="62" spans="1:8" s="2" customFormat="1" ht="13.5" customHeight="1">
      <c r="A62" s="27"/>
      <c r="B62" s="35" t="s">
        <v>1461</v>
      </c>
      <c r="C62" s="7"/>
      <c r="D62" s="8"/>
      <c r="E62" s="12"/>
      <c r="F62" s="22"/>
      <c r="G62" s="13"/>
      <c r="H62" s="8"/>
    </row>
    <row r="63" spans="1:8" s="2" customFormat="1" ht="13.5" customHeight="1">
      <c r="A63" s="27">
        <v>75</v>
      </c>
      <c r="B63" s="40" t="str">
        <f>VLOOKUP($A63,'PT ORGANISMOS'!$B$5:$H$1024,4,FALSE)</f>
        <v>eq.012</v>
      </c>
      <c r="C63" s="14" t="str">
        <f>VLOOKUP($A63,'PT ORGANISMOS'!$B$5:$H$1024,3,FALSE)</f>
        <v>Camión volcador 140 H.P.</v>
      </c>
      <c r="D63" s="15" t="str">
        <f>VLOOKUP($A63,'PT ORGANISMOS'!$B$5:$H$1024,7,FALSE)</f>
        <v>h</v>
      </c>
      <c r="E63" s="31">
        <v>3.5000000000000003E-2</v>
      </c>
      <c r="F63" s="24">
        <f>VLOOKUP($B63,IN_05_17!$B:$E,4,)</f>
        <v>1023.0017537621103</v>
      </c>
      <c r="G63" s="17">
        <f>F63*E63</f>
        <v>35.805061381673866</v>
      </c>
      <c r="H63" s="15"/>
    </row>
    <row r="64" spans="1:8" s="2" customFormat="1" ht="15">
      <c r="A64" s="29"/>
      <c r="B64" s="33"/>
      <c r="D64" s="3"/>
      <c r="E64" s="4"/>
      <c r="F64" s="6"/>
    </row>
    <row r="65" spans="1:8" s="2" customFormat="1" ht="15">
      <c r="A65" s="27"/>
      <c r="B65" s="38"/>
      <c r="D65" s="3"/>
      <c r="E65" s="4"/>
      <c r="F65" s="4"/>
      <c r="G65" s="5"/>
      <c r="H65" s="3"/>
    </row>
    <row r="66" spans="1:8" s="2" customFormat="1" ht="17.25" customHeight="1">
      <c r="A66" s="50" t="s">
        <v>22</v>
      </c>
      <c r="B66" s="42" t="s">
        <v>1476</v>
      </c>
      <c r="C66" s="11"/>
      <c r="D66" s="45" t="s">
        <v>1470</v>
      </c>
      <c r="E66" s="43" t="str">
        <f>A66</f>
        <v>0.06.08.F</v>
      </c>
      <c r="F66" s="45" t="s">
        <v>1477</v>
      </c>
      <c r="G66" s="44">
        <f>SUM(G68:G73)</f>
        <v>16.201517956750536</v>
      </c>
      <c r="H66" s="8" t="s">
        <v>1</v>
      </c>
    </row>
    <row r="67" spans="1:8" s="2" customFormat="1" ht="18" customHeight="1">
      <c r="A67" s="28"/>
      <c r="B67" s="34" t="s">
        <v>1466</v>
      </c>
      <c r="C67" s="18"/>
      <c r="D67" s="19" t="s">
        <v>1471</v>
      </c>
      <c r="E67" s="19" t="s">
        <v>1467</v>
      </c>
      <c r="F67" s="20" t="s">
        <v>1468</v>
      </c>
      <c r="G67" s="20" t="s">
        <v>1469</v>
      </c>
      <c r="H67" s="18"/>
    </row>
    <row r="68" spans="1:8" s="2" customFormat="1" ht="13.5" customHeight="1">
      <c r="A68" s="27"/>
      <c r="B68" s="35" t="s">
        <v>1459</v>
      </c>
      <c r="C68" s="7"/>
      <c r="D68" s="8"/>
      <c r="E68" s="12"/>
      <c r="F68" s="21"/>
      <c r="G68" s="13"/>
      <c r="H68" s="8"/>
    </row>
    <row r="69" spans="1:8" s="2" customFormat="1" ht="13.5" customHeight="1">
      <c r="A69" s="27"/>
      <c r="B69" s="35" t="s">
        <v>1460</v>
      </c>
      <c r="C69" s="7"/>
      <c r="D69" s="8"/>
      <c r="E69" s="12"/>
      <c r="F69" s="21"/>
      <c r="G69" s="13"/>
      <c r="H69" s="8"/>
    </row>
    <row r="70" spans="1:8" s="2" customFormat="1" ht="13.5" customHeight="1">
      <c r="A70" s="27">
        <v>202</v>
      </c>
      <c r="B70" s="39" t="str">
        <f>VLOOKUP($A70,'PT ORGANISMOS'!$B$5:$H$1024,4,FALSE)</f>
        <v>mo.006</v>
      </c>
      <c r="C70" s="7" t="str">
        <f>VLOOKUP($A70,'PT ORGANISMOS'!$B$5:$H$1024,3,FALSE)</f>
        <v>Cuadrilla tipo UOCRA</v>
      </c>
      <c r="D70" s="8" t="str">
        <f>VLOOKUP($A70,'PT ORGANISMOS'!$B$5:$H$1024,7,FALSE)</f>
        <v>h</v>
      </c>
      <c r="E70" s="12">
        <v>0.05</v>
      </c>
      <c r="F70" s="22">
        <f>VLOOKUP($B70,IN_05_17!$B:$E,4,)</f>
        <v>125.92885000000004</v>
      </c>
      <c r="G70" s="13">
        <f>F70*E70</f>
        <v>6.2964425000000022</v>
      </c>
      <c r="H70" s="8"/>
    </row>
    <row r="71" spans="1:8" s="2" customFormat="1" ht="13.5" customHeight="1">
      <c r="A71" s="27"/>
      <c r="B71" s="35" t="s">
        <v>1461</v>
      </c>
      <c r="C71" s="7"/>
      <c r="D71" s="8"/>
      <c r="E71" s="12"/>
      <c r="F71" s="22"/>
      <c r="G71" s="13"/>
      <c r="H71" s="8"/>
    </row>
    <row r="72" spans="1:8" s="2" customFormat="1" ht="13.5" customHeight="1">
      <c r="A72" s="27">
        <v>71</v>
      </c>
      <c r="B72" s="39" t="str">
        <f>VLOOKUP($A72,'PT ORGANISMOS'!$B$5:$H$1024,4,FALSE)</f>
        <v>eq.008</v>
      </c>
      <c r="C72" s="7" t="str">
        <f>VLOOKUP($A72,'PT ORGANISMOS'!$B$5:$H$1024,3,FALSE)</f>
        <v>Retroexcavadora 87 H.P.</v>
      </c>
      <c r="D72" s="8" t="str">
        <f>VLOOKUP($A72,'PT ORGANISMOS'!$B$5:$H$1024,7,FALSE)</f>
        <v>h</v>
      </c>
      <c r="E72" s="32">
        <v>5.0000000000000001E-3</v>
      </c>
      <c r="F72" s="22">
        <f>VLOOKUP($B72,IN_05_17!$B:$E,4,)</f>
        <v>908.74122646239823</v>
      </c>
      <c r="G72" s="13">
        <f>F72*E72</f>
        <v>4.5437061323119909</v>
      </c>
      <c r="H72" s="8"/>
    </row>
    <row r="73" spans="1:8" s="2" customFormat="1" ht="13.5" customHeight="1">
      <c r="A73" s="27">
        <v>81</v>
      </c>
      <c r="B73" s="40" t="str">
        <f>VLOOKUP($A73,'PT ORGANISMOS'!$B$5:$H$1024,4,FALSE)</f>
        <v>eq.018</v>
      </c>
      <c r="C73" s="14" t="str">
        <f>VLOOKUP($A73,'PT ORGANISMOS'!$B$5:$H$1024,3,FALSE)</f>
        <v>Vibrocompactador autopropulsado 120 HP</v>
      </c>
      <c r="D73" s="15" t="str">
        <f>VLOOKUP($A73,'PT ORGANISMOS'!$B$5:$H$1024,7,FALSE)</f>
        <v>h</v>
      </c>
      <c r="E73" s="31">
        <v>5.0000000000000001E-3</v>
      </c>
      <c r="F73" s="24">
        <f>VLOOKUP($B73,IN_05_17!$B:$E,4,)</f>
        <v>1072.273864887708</v>
      </c>
      <c r="G73" s="17">
        <f>F73*E73</f>
        <v>5.3613693244385399</v>
      </c>
      <c r="H73" s="15"/>
    </row>
    <row r="74" spans="1:8" s="2" customFormat="1" ht="15">
      <c r="A74" s="29"/>
      <c r="B74" s="33"/>
      <c r="D74" s="3"/>
      <c r="E74" s="4"/>
      <c r="F74" s="6"/>
    </row>
    <row r="75" spans="1:8" s="2" customFormat="1" ht="15">
      <c r="A75" s="27"/>
      <c r="B75" s="38"/>
      <c r="D75" s="3"/>
      <c r="E75" s="4"/>
      <c r="F75" s="4"/>
      <c r="G75" s="5"/>
      <c r="H75" s="3"/>
    </row>
    <row r="76" spans="1:8" s="2" customFormat="1" ht="15">
      <c r="A76" s="27"/>
      <c r="B76" s="38"/>
      <c r="D76" s="3"/>
      <c r="E76" s="4"/>
      <c r="F76" s="4"/>
      <c r="G76" s="5"/>
      <c r="H76" s="3"/>
    </row>
    <row r="77" spans="1:8" s="2" customFormat="1" ht="15">
      <c r="A77" s="27"/>
      <c r="B77" s="33"/>
      <c r="D77" s="3"/>
      <c r="E77" s="4"/>
      <c r="F77" s="4"/>
      <c r="G77" s="5"/>
      <c r="H77" s="3"/>
    </row>
  </sheetData>
  <mergeCells count="3">
    <mergeCell ref="B3:H3"/>
    <mergeCell ref="B2:H2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1" manualBreakCount="1">
    <brk id="47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I54"/>
  <sheetViews>
    <sheetView topLeftCell="B1" workbookViewId="0">
      <selection activeCell="B3" sqref="B3:H3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66.75" customHeight="1"/>
    <row r="2" spans="1:9" s="1" customFormat="1" ht="33.75" customHeight="1">
      <c r="A2" s="26"/>
      <c r="B2" s="327" t="s">
        <v>2465</v>
      </c>
      <c r="C2" s="327"/>
      <c r="D2" s="327"/>
      <c r="E2" s="327"/>
      <c r="F2" s="327"/>
      <c r="G2" s="327"/>
      <c r="H2" s="327"/>
      <c r="I2" s="67"/>
    </row>
    <row r="3" spans="1:9" s="1" customFormat="1" ht="30" customHeight="1">
      <c r="A3" s="26"/>
      <c r="B3" s="326" t="s">
        <v>1465</v>
      </c>
      <c r="C3" s="326"/>
      <c r="D3" s="326"/>
      <c r="E3" s="326"/>
      <c r="F3" s="326"/>
      <c r="G3" s="326"/>
      <c r="H3" s="326"/>
      <c r="I3" s="67"/>
    </row>
    <row r="4" spans="1:9" s="1" customFormat="1" ht="26.25" customHeight="1">
      <c r="A4" s="26"/>
      <c r="B4" s="328" t="s">
        <v>1479</v>
      </c>
      <c r="C4" s="328"/>
      <c r="D4" s="328"/>
      <c r="E4" s="328"/>
      <c r="F4" s="328"/>
      <c r="G4" s="328"/>
      <c r="H4" s="328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21</v>
      </c>
      <c r="B6" s="42" t="s">
        <v>1480</v>
      </c>
      <c r="C6" s="11"/>
      <c r="D6" s="45" t="s">
        <v>1470</v>
      </c>
      <c r="E6" s="43" t="str">
        <f>A6</f>
        <v>0.09.01.F</v>
      </c>
      <c r="F6" s="45" t="s">
        <v>1477</v>
      </c>
      <c r="G6" s="44">
        <f>SUM(G8:G15)</f>
        <v>129.55809109473762</v>
      </c>
      <c r="H6" s="8" t="s">
        <v>3</v>
      </c>
    </row>
    <row r="7" spans="1:9" s="2" customFormat="1" ht="15">
      <c r="A7" s="28"/>
      <c r="B7" s="34" t="s">
        <v>1466</v>
      </c>
      <c r="C7" s="18"/>
      <c r="D7" s="19" t="s">
        <v>1471</v>
      </c>
      <c r="E7" s="19" t="s">
        <v>1467</v>
      </c>
      <c r="F7" s="20" t="s">
        <v>1468</v>
      </c>
      <c r="G7" s="20" t="s">
        <v>1469</v>
      </c>
      <c r="H7" s="18"/>
    </row>
    <row r="8" spans="1:9" s="2" customFormat="1" ht="13.5" customHeight="1">
      <c r="A8" s="27"/>
      <c r="B8" s="35" t="s">
        <v>1459</v>
      </c>
      <c r="C8" s="7"/>
      <c r="D8" s="8"/>
      <c r="E8" s="12"/>
      <c r="F8" s="21"/>
      <c r="G8" s="13"/>
      <c r="H8" s="8"/>
    </row>
    <row r="9" spans="1:9" s="2" customFormat="1" ht="13.5" customHeight="1">
      <c r="A9" s="27">
        <v>181</v>
      </c>
      <c r="B9" s="39" t="str">
        <f>VLOOKUP($A9,'PT ORGANISMOS'!$B$5:$H$1024,4,FALSE)</f>
        <v>li.006</v>
      </c>
      <c r="C9" s="7" t="str">
        <f>VLOOKUP($A9,'PT ORGANISMOS'!$B$5:$H$1024,3,FALSE)</f>
        <v>Cemento Portland</v>
      </c>
      <c r="D9" s="8" t="str">
        <f>VLOOKUP($A9,'PT ORGANISMOS'!$B$5:$H$1024,7,FALSE)</f>
        <v>kg</v>
      </c>
      <c r="E9" s="12">
        <v>10</v>
      </c>
      <c r="F9" s="22">
        <f>VLOOKUP(B9,IN_05_17!$B:$E,4,)</f>
        <v>5.7139735354607444</v>
      </c>
      <c r="G9" s="13">
        <f>F9*E9</f>
        <v>57.139735354607446</v>
      </c>
      <c r="H9" s="8"/>
    </row>
    <row r="10" spans="1:9" s="2" customFormat="1" ht="13.5" customHeight="1">
      <c r="A10" s="27">
        <v>33</v>
      </c>
      <c r="B10" s="39" t="str">
        <f>VLOOKUP($A10,'PT ORGANISMOS'!$B$5:$H$1024,4,FALSE)</f>
        <v>ar.003</v>
      </c>
      <c r="C10" s="7" t="str">
        <f>VLOOKUP($A10,'PT ORGANISMOS'!$B$5:$H$1024,3,FALSE)</f>
        <v>Ripio zarandeado 1/3</v>
      </c>
      <c r="D10" s="8" t="str">
        <f>VLOOKUP($A10,'PT ORGANISMOS'!$B$5:$H$1024,7,FALSE)</f>
        <v>m3</v>
      </c>
      <c r="E10" s="32">
        <v>3.5000000000000003E-2</v>
      </c>
      <c r="F10" s="22">
        <f>VLOOKUP(B10,IN_05_17!$B:$E,4,)</f>
        <v>321.58116026049601</v>
      </c>
      <c r="G10" s="13">
        <f>F10*E10</f>
        <v>11.255340609117361</v>
      </c>
      <c r="H10" s="8"/>
    </row>
    <row r="11" spans="1:9" s="2" customFormat="1" ht="13.5" customHeight="1">
      <c r="A11" s="27">
        <v>31</v>
      </c>
      <c r="B11" s="39" t="str">
        <f>VLOOKUP($A11,'PT ORGANISMOS'!$B$5:$H$1024,4,FALSE)</f>
        <v>ar.001</v>
      </c>
      <c r="C11" s="7" t="str">
        <f>VLOOKUP($A11,'PT ORGANISMOS'!$B$5:$H$1024,3,FALSE)</f>
        <v>Arena Gruesa</v>
      </c>
      <c r="D11" s="8" t="str">
        <f>VLOOKUP($A11,'PT ORGANISMOS'!$B$5:$H$1024,7,FALSE)</f>
        <v>m3</v>
      </c>
      <c r="E11" s="12">
        <v>0.03</v>
      </c>
      <c r="F11" s="22">
        <f>VLOOKUP(B11,IN_05_17!$B:$E,4,)</f>
        <v>310.40665205320892</v>
      </c>
      <c r="G11" s="13">
        <f>F11*E11</f>
        <v>9.3121995615962678</v>
      </c>
      <c r="H11" s="8"/>
    </row>
    <row r="12" spans="1:9" s="2" customFormat="1" ht="13.5" customHeight="1">
      <c r="A12" s="27"/>
      <c r="B12" s="35" t="s">
        <v>1460</v>
      </c>
      <c r="C12" s="7"/>
      <c r="D12" s="8"/>
      <c r="E12" s="12"/>
      <c r="F12" s="21"/>
      <c r="G12" s="13"/>
      <c r="H12" s="8"/>
    </row>
    <row r="13" spans="1:9" s="2" customFormat="1" ht="13.5" customHeight="1">
      <c r="A13" s="27">
        <v>202</v>
      </c>
      <c r="B13" s="39" t="str">
        <f>VLOOKUP($A13,'PT ORGANISMOS'!$B$5:$H$1024,4,FALSE)</f>
        <v>mo.006</v>
      </c>
      <c r="C13" s="7" t="str">
        <f>VLOOKUP($A13,'PT ORGANISMOS'!$B$5:$H$1024,3,FALSE)</f>
        <v>Cuadrilla tipo UOCRA</v>
      </c>
      <c r="D13" s="8" t="str">
        <f>VLOOKUP($A13,'PT ORGANISMOS'!$B$5:$H$1024,7,FALSE)</f>
        <v>h</v>
      </c>
      <c r="E13" s="12">
        <v>0.4</v>
      </c>
      <c r="F13" s="22">
        <f>VLOOKUP(B13,IN_05_17!$B:$E,4,)</f>
        <v>125.92885000000004</v>
      </c>
      <c r="G13" s="13">
        <f>F13*E13</f>
        <v>50.371540000000017</v>
      </c>
      <c r="H13" s="8"/>
    </row>
    <row r="14" spans="1:9" s="2" customFormat="1" ht="13.5" customHeight="1">
      <c r="A14" s="27"/>
      <c r="B14" s="35" t="s">
        <v>1461</v>
      </c>
      <c r="C14" s="7"/>
      <c r="D14" s="8"/>
      <c r="E14" s="12"/>
      <c r="F14" s="22"/>
      <c r="G14" s="13"/>
      <c r="H14" s="8"/>
    </row>
    <row r="15" spans="1:9" s="2" customFormat="1" ht="13.5" customHeight="1">
      <c r="A15" s="27">
        <v>83</v>
      </c>
      <c r="B15" s="40" t="str">
        <f>VLOOKUP($A15,'PT ORGANISMOS'!$B$5:$H$1024,4,FALSE)</f>
        <v>eq.020</v>
      </c>
      <c r="C15" s="14" t="str">
        <f>VLOOKUP($A15,'PT ORGANISMOS'!$B$5:$H$1024,3,FALSE)</f>
        <v>Mixer hormigón 5 m3</v>
      </c>
      <c r="D15" s="15" t="str">
        <f>VLOOKUP($A15,'PT ORGANISMOS'!$B$5:$H$1024,7,FALSE)</f>
        <v>h</v>
      </c>
      <c r="E15" s="31">
        <v>1E-3</v>
      </c>
      <c r="F15" s="24">
        <f>VLOOKUP(B15,IN_05_17!$B:$E,4,)</f>
        <v>1479.2755694165371</v>
      </c>
      <c r="G15" s="17">
        <f>F15*E15</f>
        <v>1.4792755694165372</v>
      </c>
      <c r="H15" s="15"/>
    </row>
    <row r="16" spans="1:9" s="2" customFormat="1" ht="15">
      <c r="A16" s="29"/>
      <c r="B16" s="33"/>
      <c r="D16" s="3"/>
      <c r="E16" s="4"/>
      <c r="F16" s="6"/>
    </row>
    <row r="17" spans="1:8" s="2" customFormat="1" ht="15">
      <c r="A17" s="27"/>
      <c r="B17" s="38"/>
      <c r="D17" s="3"/>
      <c r="E17" s="4"/>
      <c r="F17" s="4"/>
      <c r="G17" s="5"/>
      <c r="H17" s="3"/>
    </row>
    <row r="18" spans="1:8" s="2" customFormat="1" ht="15.75">
      <c r="A18" s="50" t="s">
        <v>20</v>
      </c>
      <c r="B18" s="42" t="s">
        <v>1482</v>
      </c>
      <c r="C18" s="11"/>
      <c r="D18" s="45" t="s">
        <v>1470</v>
      </c>
      <c r="E18" s="43" t="str">
        <f>A18</f>
        <v>0.09.02.F</v>
      </c>
      <c r="F18" s="45" t="s">
        <v>1477</v>
      </c>
      <c r="G18" s="44">
        <f>SUM(G20:G28)</f>
        <v>5778.7233879832829</v>
      </c>
      <c r="H18" s="8" t="s">
        <v>1</v>
      </c>
    </row>
    <row r="19" spans="1:8" s="2" customFormat="1" ht="15">
      <c r="A19" s="28"/>
      <c r="B19" s="34" t="s">
        <v>1466</v>
      </c>
      <c r="C19" s="18"/>
      <c r="D19" s="19" t="s">
        <v>1471</v>
      </c>
      <c r="E19" s="19" t="s">
        <v>1467</v>
      </c>
      <c r="F19" s="20" t="s">
        <v>1468</v>
      </c>
      <c r="G19" s="20" t="s">
        <v>1469</v>
      </c>
      <c r="H19" s="18"/>
    </row>
    <row r="20" spans="1:8" s="2" customFormat="1" ht="13.5" customHeight="1">
      <c r="A20" s="29"/>
      <c r="B20" s="46" t="s">
        <v>1459</v>
      </c>
      <c r="C20" s="25"/>
      <c r="D20" s="41"/>
      <c r="E20" s="47"/>
      <c r="F20" s="48"/>
      <c r="G20" s="49"/>
      <c r="H20" s="41"/>
    </row>
    <row r="21" spans="1:8" s="2" customFormat="1" ht="13.5" customHeight="1">
      <c r="A21" s="27">
        <v>2</v>
      </c>
      <c r="B21" s="39" t="str">
        <f>VLOOKUP($A21,'PT ORGANISMOS'!$B$5:$H$1024,4,FALSE)</f>
        <v>ac.015</v>
      </c>
      <c r="C21" s="7" t="str">
        <f>VLOOKUP($A21,'PT ORGANISMOS'!$B$5:$H$1024,3,FALSE)</f>
        <v>Hierro mejorado de 10 mm.</v>
      </c>
      <c r="D21" s="8" t="str">
        <f>VLOOKUP($A21,'PT ORGANISMOS'!$B$5:$H$1024,7,FALSE)</f>
        <v>kg</v>
      </c>
      <c r="E21" s="12">
        <v>58.78</v>
      </c>
      <c r="F21" s="22">
        <f>VLOOKUP(B21,IN_05_17!$B:$E,4,)</f>
        <v>21.921920795949536</v>
      </c>
      <c r="G21" s="13">
        <f>F21*E21</f>
        <v>1288.5705043859136</v>
      </c>
      <c r="H21" s="8"/>
    </row>
    <row r="22" spans="1:8" s="2" customFormat="1" ht="13.5" customHeight="1">
      <c r="A22" s="27">
        <v>181</v>
      </c>
      <c r="B22" s="39" t="str">
        <f>VLOOKUP($A22,'PT ORGANISMOS'!$B$5:$H$1024,4,FALSE)</f>
        <v>li.006</v>
      </c>
      <c r="C22" s="7" t="str">
        <f>VLOOKUP($A22,'PT ORGANISMOS'!$B$5:$H$1024,3,FALSE)</f>
        <v>Cemento Portland</v>
      </c>
      <c r="D22" s="8" t="str">
        <f>VLOOKUP($A22,'PT ORGANISMOS'!$B$5:$H$1024,7,FALSE)</f>
        <v>kg</v>
      </c>
      <c r="E22" s="12">
        <v>250</v>
      </c>
      <c r="F22" s="22">
        <f>VLOOKUP(B22,IN_05_17!$B:$E,4,)</f>
        <v>5.7139735354607444</v>
      </c>
      <c r="G22" s="13">
        <f>F22*E22</f>
        <v>1428.4933838651862</v>
      </c>
      <c r="H22" s="8"/>
    </row>
    <row r="23" spans="1:8" s="2" customFormat="1" ht="13.5" customHeight="1">
      <c r="A23" s="27">
        <v>33</v>
      </c>
      <c r="B23" s="39" t="str">
        <f>VLOOKUP($A23,'PT ORGANISMOS'!$B$5:$H$1024,4,FALSE)</f>
        <v>ar.003</v>
      </c>
      <c r="C23" s="7" t="str">
        <f>VLOOKUP($A23,'PT ORGANISMOS'!$B$5:$H$1024,3,FALSE)</f>
        <v>Ripio zarandeado 1/3</v>
      </c>
      <c r="D23" s="8" t="str">
        <f>VLOOKUP($A23,'PT ORGANISMOS'!$B$5:$H$1024,7,FALSE)</f>
        <v>m3</v>
      </c>
      <c r="E23" s="12">
        <v>0.7</v>
      </c>
      <c r="F23" s="22">
        <f>VLOOKUP(B23,IN_05_17!$B:$E,4,)</f>
        <v>321.58116026049601</v>
      </c>
      <c r="G23" s="13">
        <f>F23*E23</f>
        <v>225.1068121823472</v>
      </c>
      <c r="H23" s="8"/>
    </row>
    <row r="24" spans="1:8" s="2" customFormat="1" ht="13.5" customHeight="1">
      <c r="A24" s="27">
        <v>31</v>
      </c>
      <c r="B24" s="39" t="str">
        <f>VLOOKUP($A24,'PT ORGANISMOS'!$B$5:$H$1024,4,FALSE)</f>
        <v>ar.001</v>
      </c>
      <c r="C24" s="7" t="str">
        <f>VLOOKUP($A24,'PT ORGANISMOS'!$B$5:$H$1024,3,FALSE)</f>
        <v>Arena Gruesa</v>
      </c>
      <c r="D24" s="8" t="str">
        <f>VLOOKUP($A24,'PT ORGANISMOS'!$B$5:$H$1024,7,FALSE)</f>
        <v>m3</v>
      </c>
      <c r="E24" s="12">
        <v>0.6</v>
      </c>
      <c r="F24" s="22">
        <f>VLOOKUP(B24,IN_05_17!$B:$E,4,)</f>
        <v>310.40665205320892</v>
      </c>
      <c r="G24" s="13">
        <f>F24*E24</f>
        <v>186.24399123192535</v>
      </c>
      <c r="H24" s="8"/>
    </row>
    <row r="25" spans="1:8" s="2" customFormat="1" ht="13.5" customHeight="1">
      <c r="A25" s="27"/>
      <c r="B25" s="35" t="s">
        <v>1460</v>
      </c>
      <c r="C25" s="7"/>
      <c r="D25" s="8"/>
      <c r="E25" s="12"/>
      <c r="F25" s="21"/>
      <c r="G25" s="13"/>
      <c r="H25" s="8"/>
    </row>
    <row r="26" spans="1:8" s="2" customFormat="1" ht="13.5" customHeight="1">
      <c r="A26" s="27">
        <v>202</v>
      </c>
      <c r="B26" s="39" t="str">
        <f>VLOOKUP($A26,'PT ORGANISMOS'!$B$5:$H$1024,4,FALSE)</f>
        <v>mo.006</v>
      </c>
      <c r="C26" s="7" t="str">
        <f>VLOOKUP($A26,'PT ORGANISMOS'!$B$5:$H$1024,3,FALSE)</f>
        <v>Cuadrilla tipo UOCRA</v>
      </c>
      <c r="D26" s="8" t="str">
        <f>VLOOKUP($A26,'PT ORGANISMOS'!$B$5:$H$1024,7,FALSE)</f>
        <v>h</v>
      </c>
      <c r="E26" s="12">
        <v>20.399999999999999</v>
      </c>
      <c r="F26" s="22">
        <f>VLOOKUP(B26,IN_05_17!$B:$E,4,)</f>
        <v>125.92885000000004</v>
      </c>
      <c r="G26" s="13">
        <f>F26*E26</f>
        <v>2568.9485400000008</v>
      </c>
      <c r="H26" s="8"/>
    </row>
    <row r="27" spans="1:8" s="2" customFormat="1" ht="13.5" customHeight="1">
      <c r="A27" s="27"/>
      <c r="B27" s="35" t="s">
        <v>1461</v>
      </c>
      <c r="C27" s="7"/>
      <c r="D27" s="8"/>
      <c r="E27" s="12"/>
      <c r="F27" s="22"/>
      <c r="G27" s="13"/>
      <c r="H27" s="8"/>
    </row>
    <row r="28" spans="1:8" s="2" customFormat="1" ht="13.5" customHeight="1">
      <c r="A28" s="30">
        <v>83</v>
      </c>
      <c r="B28" s="40" t="str">
        <f>VLOOKUP($A28,'PT ORGANISMOS'!$B$5:$H$1024,4,FALSE)</f>
        <v>eq.020</v>
      </c>
      <c r="C28" s="14" t="str">
        <f>VLOOKUP($A28,'PT ORGANISMOS'!$B$5:$H$1024,3,FALSE)</f>
        <v>Mixer hormigón 5 m3</v>
      </c>
      <c r="D28" s="15" t="str">
        <f>VLOOKUP($A28,'PT ORGANISMOS'!$B$5:$H$1024,7,FALSE)</f>
        <v>h</v>
      </c>
      <c r="E28" s="31">
        <v>5.5E-2</v>
      </c>
      <c r="F28" s="24">
        <f>VLOOKUP(B28,IN_05_17!$B:$E,4,)</f>
        <v>1479.2755694165371</v>
      </c>
      <c r="G28" s="17">
        <f>F28*E28</f>
        <v>81.360156317909542</v>
      </c>
      <c r="H28" s="15"/>
    </row>
    <row r="29" spans="1:8" s="2" customFormat="1" ht="15">
      <c r="A29" s="27"/>
      <c r="B29" s="38"/>
      <c r="D29" s="3"/>
      <c r="E29" s="4"/>
      <c r="F29" s="4"/>
      <c r="G29" s="5"/>
      <c r="H29" s="3"/>
    </row>
    <row r="30" spans="1:8" s="2" customFormat="1" ht="15">
      <c r="A30" s="27"/>
      <c r="B30" s="33"/>
      <c r="D30" s="3"/>
      <c r="E30" s="4"/>
      <c r="F30" s="4"/>
      <c r="G30" s="5"/>
      <c r="H30" s="3"/>
    </row>
    <row r="31" spans="1:8" s="2" customFormat="1" ht="15.75">
      <c r="A31" s="50" t="s">
        <v>19</v>
      </c>
      <c r="B31" s="42" t="s">
        <v>1481</v>
      </c>
      <c r="C31" s="11"/>
      <c r="D31" s="45" t="s">
        <v>1470</v>
      </c>
      <c r="E31" s="43" t="str">
        <f>A31</f>
        <v>0.09.03.F</v>
      </c>
      <c r="F31" s="45" t="s">
        <v>1477</v>
      </c>
      <c r="G31" s="44">
        <f>SUM(G33:G41)</f>
        <v>7322.2500780767487</v>
      </c>
      <c r="H31" s="8" t="s">
        <v>1</v>
      </c>
    </row>
    <row r="32" spans="1:8" s="2" customFormat="1" ht="15">
      <c r="A32" s="28"/>
      <c r="B32" s="34" t="s">
        <v>1466</v>
      </c>
      <c r="C32" s="18"/>
      <c r="D32" s="19" t="s">
        <v>1471</v>
      </c>
      <c r="E32" s="19" t="s">
        <v>1467</v>
      </c>
      <c r="F32" s="20" t="s">
        <v>1468</v>
      </c>
      <c r="G32" s="20" t="s">
        <v>1469</v>
      </c>
      <c r="H32" s="18"/>
    </row>
    <row r="33" spans="1:8" s="2" customFormat="1" ht="13.5" customHeight="1">
      <c r="A33" s="29"/>
      <c r="B33" s="46" t="s">
        <v>1459</v>
      </c>
      <c r="C33" s="25"/>
      <c r="D33" s="41"/>
      <c r="E33" s="47"/>
      <c r="F33" s="48"/>
      <c r="G33" s="49"/>
      <c r="H33" s="41"/>
    </row>
    <row r="34" spans="1:8" s="2" customFormat="1" ht="13.5" customHeight="1">
      <c r="A34" s="27">
        <v>2</v>
      </c>
      <c r="B34" s="39" t="str">
        <f>VLOOKUP($A34,'PT ORGANISMOS'!$B$5:$H$1024,4,FALSE)</f>
        <v>ac.015</v>
      </c>
      <c r="C34" s="7" t="str">
        <f>VLOOKUP($A34,'PT ORGANISMOS'!$B$5:$H$1024,3,FALSE)</f>
        <v>Hierro mejorado de 10 mm.</v>
      </c>
      <c r="D34" s="8" t="str">
        <f>VLOOKUP($A34,'PT ORGANISMOS'!$B$5:$H$1024,7,FALSE)</f>
        <v>kg</v>
      </c>
      <c r="E34" s="12">
        <v>72.5</v>
      </c>
      <c r="F34" s="22">
        <f>VLOOKUP(B34,IN_05_17!$B:$E,4,)</f>
        <v>21.921920795949536</v>
      </c>
      <c r="G34" s="13">
        <f>F34*E34</f>
        <v>1589.3392577063414</v>
      </c>
      <c r="H34" s="8"/>
    </row>
    <row r="35" spans="1:8" s="2" customFormat="1" ht="13.5" customHeight="1">
      <c r="A35" s="27">
        <v>181</v>
      </c>
      <c r="B35" s="39" t="str">
        <f>VLOOKUP($A35,'PT ORGANISMOS'!$B$5:$H$1024,4,FALSE)</f>
        <v>li.006</v>
      </c>
      <c r="C35" s="7" t="str">
        <f>VLOOKUP($A35,'PT ORGANISMOS'!$B$5:$H$1024,3,FALSE)</f>
        <v>Cemento Portland</v>
      </c>
      <c r="D35" s="8" t="str">
        <f>VLOOKUP($A35,'PT ORGANISMOS'!$B$5:$H$1024,7,FALSE)</f>
        <v>kg</v>
      </c>
      <c r="E35" s="12">
        <v>300</v>
      </c>
      <c r="F35" s="22">
        <f>VLOOKUP(B35,IN_05_17!$B:$E,4,)</f>
        <v>5.7139735354607444</v>
      </c>
      <c r="G35" s="13">
        <f>F35*E35</f>
        <v>1714.1920606382232</v>
      </c>
      <c r="H35" s="8"/>
    </row>
    <row r="36" spans="1:8" s="2" customFormat="1" ht="13.5" customHeight="1">
      <c r="A36" s="27">
        <v>33</v>
      </c>
      <c r="B36" s="39" t="str">
        <f>VLOOKUP($A36,'PT ORGANISMOS'!$B$5:$H$1024,4,FALSE)</f>
        <v>ar.003</v>
      </c>
      <c r="C36" s="7" t="str">
        <f>VLOOKUP($A36,'PT ORGANISMOS'!$B$5:$H$1024,3,FALSE)</f>
        <v>Ripio zarandeado 1/3</v>
      </c>
      <c r="D36" s="8" t="str">
        <f>VLOOKUP($A36,'PT ORGANISMOS'!$B$5:$H$1024,7,FALSE)</f>
        <v>m3</v>
      </c>
      <c r="E36" s="12">
        <v>0.7</v>
      </c>
      <c r="F36" s="22">
        <f>VLOOKUP(B36,IN_05_17!$B:$E,4,)</f>
        <v>321.58116026049601</v>
      </c>
      <c r="G36" s="13">
        <f>F36*E36</f>
        <v>225.1068121823472</v>
      </c>
      <c r="H36" s="8"/>
    </row>
    <row r="37" spans="1:8" s="2" customFormat="1" ht="13.5" customHeight="1">
      <c r="A37" s="27">
        <v>31</v>
      </c>
      <c r="B37" s="39" t="str">
        <f>VLOOKUP($A37,'PT ORGANISMOS'!$B$5:$H$1024,4,FALSE)</f>
        <v>ar.001</v>
      </c>
      <c r="C37" s="7" t="str">
        <f>VLOOKUP($A37,'PT ORGANISMOS'!$B$5:$H$1024,3,FALSE)</f>
        <v>Arena Gruesa</v>
      </c>
      <c r="D37" s="8" t="str">
        <f>VLOOKUP($A37,'PT ORGANISMOS'!$B$5:$H$1024,7,FALSE)</f>
        <v>m3</v>
      </c>
      <c r="E37" s="12">
        <v>0.6</v>
      </c>
      <c r="F37" s="22">
        <f>VLOOKUP(B37,IN_05_17!$B:$E,4,)</f>
        <v>310.40665205320892</v>
      </c>
      <c r="G37" s="13">
        <f>F37*E37</f>
        <v>186.24399123192535</v>
      </c>
      <c r="H37" s="8"/>
    </row>
    <row r="38" spans="1:8" s="2" customFormat="1" ht="13.5" customHeight="1">
      <c r="A38" s="27"/>
      <c r="B38" s="35" t="s">
        <v>1460</v>
      </c>
      <c r="C38" s="7"/>
      <c r="D38" s="8"/>
      <c r="E38" s="12"/>
      <c r="F38" s="21"/>
      <c r="G38" s="13"/>
      <c r="H38" s="8"/>
    </row>
    <row r="39" spans="1:8" s="2" customFormat="1" ht="13.5" customHeight="1">
      <c r="A39" s="27">
        <v>202</v>
      </c>
      <c r="B39" s="39" t="str">
        <f>VLOOKUP($A39,'PT ORGANISMOS'!$B$5:$H$1024,4,FALSE)</f>
        <v>mo.006</v>
      </c>
      <c r="C39" s="7" t="str">
        <f>VLOOKUP($A39,'PT ORGANISMOS'!$B$5:$H$1024,3,FALSE)</f>
        <v>Cuadrilla tipo UOCRA</v>
      </c>
      <c r="D39" s="8" t="str">
        <f>VLOOKUP($A39,'PT ORGANISMOS'!$B$5:$H$1024,7,FALSE)</f>
        <v>h</v>
      </c>
      <c r="E39" s="12">
        <v>28</v>
      </c>
      <c r="F39" s="22">
        <f>VLOOKUP(B39,IN_05_17!$B:$E,4,)</f>
        <v>125.92885000000004</v>
      </c>
      <c r="G39" s="13">
        <f>F39*E39</f>
        <v>3526.0078000000012</v>
      </c>
      <c r="H39" s="8"/>
    </row>
    <row r="40" spans="1:8" s="2" customFormat="1" ht="13.5" customHeight="1">
      <c r="A40" s="27"/>
      <c r="B40" s="35" t="s">
        <v>1461</v>
      </c>
      <c r="C40" s="7"/>
      <c r="D40" s="8"/>
      <c r="E40" s="12"/>
      <c r="F40" s="22"/>
      <c r="G40" s="13"/>
      <c r="H40" s="8"/>
    </row>
    <row r="41" spans="1:8" s="2" customFormat="1" ht="13.5" customHeight="1">
      <c r="A41" s="30">
        <v>83</v>
      </c>
      <c r="B41" s="40" t="str">
        <f>VLOOKUP($A41,'PT ORGANISMOS'!$B$5:$H$1024,4,FALSE)</f>
        <v>eq.020</v>
      </c>
      <c r="C41" s="14" t="str">
        <f>VLOOKUP($A41,'PT ORGANISMOS'!$B$5:$H$1024,3,FALSE)</f>
        <v>Mixer hormigón 5 m3</v>
      </c>
      <c r="D41" s="15" t="str">
        <f>VLOOKUP($A41,'PT ORGANISMOS'!$B$5:$H$1024,7,FALSE)</f>
        <v>h</v>
      </c>
      <c r="E41" s="31">
        <v>5.5E-2</v>
      </c>
      <c r="F41" s="24">
        <f>VLOOKUP(B41,IN_05_17!$B:$E,4,)</f>
        <v>1479.2755694165371</v>
      </c>
      <c r="G41" s="17">
        <f>F41*E41</f>
        <v>81.360156317909542</v>
      </c>
      <c r="H41" s="15"/>
    </row>
    <row r="44" spans="1:8" s="2" customFormat="1" ht="15.75">
      <c r="A44" s="50" t="s">
        <v>18</v>
      </c>
      <c r="B44" s="42" t="s">
        <v>1483</v>
      </c>
      <c r="C44" s="11"/>
      <c r="D44" s="45" t="s">
        <v>1470</v>
      </c>
      <c r="E44" s="43" t="str">
        <f>A44</f>
        <v>0.09.04.F</v>
      </c>
      <c r="F44" s="45" t="s">
        <v>1477</v>
      </c>
      <c r="G44" s="44">
        <f>SUM(G46:G54)</f>
        <v>7115.1471662716785</v>
      </c>
      <c r="H44" s="8" t="s">
        <v>1</v>
      </c>
    </row>
    <row r="45" spans="1:8" s="2" customFormat="1" ht="15">
      <c r="A45" s="28"/>
      <c r="B45" s="34" t="s">
        <v>1466</v>
      </c>
      <c r="C45" s="18"/>
      <c r="D45" s="19" t="s">
        <v>1471</v>
      </c>
      <c r="E45" s="19" t="s">
        <v>1467</v>
      </c>
      <c r="F45" s="20" t="s">
        <v>1468</v>
      </c>
      <c r="G45" s="20" t="s">
        <v>1469</v>
      </c>
      <c r="H45" s="18"/>
    </row>
    <row r="46" spans="1:8" s="2" customFormat="1" ht="13.5" customHeight="1">
      <c r="A46" s="29"/>
      <c r="B46" s="46" t="s">
        <v>1459</v>
      </c>
      <c r="C46" s="25"/>
      <c r="D46" s="41"/>
      <c r="E46" s="47"/>
      <c r="F46" s="48"/>
      <c r="G46" s="49"/>
      <c r="H46" s="41"/>
    </row>
    <row r="47" spans="1:8" s="2" customFormat="1" ht="13.5" customHeight="1">
      <c r="A47" s="27">
        <v>4</v>
      </c>
      <c r="B47" s="39" t="str">
        <f>VLOOKUP($A47,'PT ORGANISMOS'!$B$5:$H$1024,4,FALSE)</f>
        <v>ac.030</v>
      </c>
      <c r="C47" s="7" t="str">
        <f>VLOOKUP($A47,'PT ORGANISMOS'!$B$5:$H$1024,3,FALSE)</f>
        <v>Malla Sima R92</v>
      </c>
      <c r="D47" s="8" t="str">
        <f>VLOOKUP($A47,'PT ORGANISMOS'!$B$5:$H$1024,7,FALSE)</f>
        <v>kg</v>
      </c>
      <c r="E47" s="12">
        <v>48.25</v>
      </c>
      <c r="F47" s="22">
        <f>VLOOKUP(B47,IN_05_17!$B:$E,4,)</f>
        <v>37.912616858057454</v>
      </c>
      <c r="G47" s="13">
        <f>F47*E47</f>
        <v>1829.2837634012722</v>
      </c>
      <c r="H47" s="8"/>
    </row>
    <row r="48" spans="1:8" s="2" customFormat="1" ht="13.5" customHeight="1">
      <c r="A48" s="27">
        <v>181</v>
      </c>
      <c r="B48" s="39" t="str">
        <f>VLOOKUP($A48,'PT ORGANISMOS'!$B$5:$H$1024,4,FALSE)</f>
        <v>li.006</v>
      </c>
      <c r="C48" s="7" t="str">
        <f>VLOOKUP($A48,'PT ORGANISMOS'!$B$5:$H$1024,3,FALSE)</f>
        <v>Cemento Portland</v>
      </c>
      <c r="D48" s="8" t="str">
        <f>VLOOKUP($A48,'PT ORGANISMOS'!$B$5:$H$1024,7,FALSE)</f>
        <v>kg</v>
      </c>
      <c r="E48" s="12">
        <v>300</v>
      </c>
      <c r="F48" s="22">
        <f>VLOOKUP(B48,IN_05_17!$B:$E,4,)</f>
        <v>5.7139735354607444</v>
      </c>
      <c r="G48" s="13">
        <f>F48*E48</f>
        <v>1714.1920606382232</v>
      </c>
      <c r="H48" s="8"/>
    </row>
    <row r="49" spans="1:8" s="2" customFormat="1" ht="13.5" customHeight="1">
      <c r="A49" s="27">
        <v>33</v>
      </c>
      <c r="B49" s="39" t="str">
        <f>VLOOKUP($A49,'PT ORGANISMOS'!$B$5:$H$1024,4,FALSE)</f>
        <v>ar.003</v>
      </c>
      <c r="C49" s="7" t="str">
        <f>VLOOKUP($A49,'PT ORGANISMOS'!$B$5:$H$1024,3,FALSE)</f>
        <v>Ripio zarandeado 1/3</v>
      </c>
      <c r="D49" s="8" t="str">
        <f>VLOOKUP($A49,'PT ORGANISMOS'!$B$5:$H$1024,7,FALSE)</f>
        <v>m3</v>
      </c>
      <c r="E49" s="12">
        <v>0.7</v>
      </c>
      <c r="F49" s="22">
        <f>VLOOKUP(B49,IN_05_17!$B:$E,4,)</f>
        <v>321.58116026049601</v>
      </c>
      <c r="G49" s="13">
        <f>F49*E49</f>
        <v>225.1068121823472</v>
      </c>
      <c r="H49" s="8"/>
    </row>
    <row r="50" spans="1:8" s="2" customFormat="1" ht="13.5" customHeight="1">
      <c r="A50" s="27">
        <v>31</v>
      </c>
      <c r="B50" s="39" t="str">
        <f>VLOOKUP($A50,'PT ORGANISMOS'!$B$5:$H$1024,4,FALSE)</f>
        <v>ar.001</v>
      </c>
      <c r="C50" s="7" t="str">
        <f>VLOOKUP($A50,'PT ORGANISMOS'!$B$5:$H$1024,3,FALSE)</f>
        <v>Arena Gruesa</v>
      </c>
      <c r="D50" s="8" t="str">
        <f>VLOOKUP($A50,'PT ORGANISMOS'!$B$5:$H$1024,7,FALSE)</f>
        <v>m3</v>
      </c>
      <c r="E50" s="12">
        <v>0.6</v>
      </c>
      <c r="F50" s="22">
        <f>VLOOKUP(B50,IN_05_17!$B:$E,4,)</f>
        <v>310.40665205320892</v>
      </c>
      <c r="G50" s="13">
        <f>F50*E50</f>
        <v>186.24399123192535</v>
      </c>
      <c r="H50" s="8"/>
    </row>
    <row r="51" spans="1:8" s="2" customFormat="1" ht="13.5" customHeight="1">
      <c r="A51" s="27"/>
      <c r="B51" s="35" t="s">
        <v>1460</v>
      </c>
      <c r="C51" s="7"/>
      <c r="D51" s="8"/>
      <c r="E51" s="12"/>
      <c r="F51" s="22"/>
      <c r="G51" s="13"/>
      <c r="H51" s="8"/>
    </row>
    <row r="52" spans="1:8" s="2" customFormat="1" ht="13.5" customHeight="1">
      <c r="A52" s="27">
        <v>202</v>
      </c>
      <c r="B52" s="39" t="str">
        <f>VLOOKUP($A52,'PT ORGANISMOS'!$B$5:$H$1024,4,FALSE)</f>
        <v>mo.006</v>
      </c>
      <c r="C52" s="7" t="str">
        <f>VLOOKUP($A52,'PT ORGANISMOS'!$B$5:$H$1024,3,FALSE)</f>
        <v>Cuadrilla tipo UOCRA</v>
      </c>
      <c r="D52" s="8" t="str">
        <f>VLOOKUP($A52,'PT ORGANISMOS'!$B$5:$H$1024,7,FALSE)</f>
        <v>h</v>
      </c>
      <c r="E52" s="12">
        <v>24.45</v>
      </c>
      <c r="F52" s="22">
        <f>VLOOKUP(B52,IN_05_17!$B:$E,4,)</f>
        <v>125.92885000000004</v>
      </c>
      <c r="G52" s="13">
        <f>F52*E52</f>
        <v>3078.9603825000008</v>
      </c>
      <c r="H52" s="8"/>
    </row>
    <row r="53" spans="1:8" s="2" customFormat="1" ht="13.5" customHeight="1">
      <c r="A53" s="27"/>
      <c r="B53" s="35" t="s">
        <v>1461</v>
      </c>
      <c r="C53" s="7"/>
      <c r="D53" s="8"/>
      <c r="E53" s="12"/>
      <c r="F53" s="22"/>
      <c r="G53" s="13"/>
      <c r="H53" s="8"/>
    </row>
    <row r="54" spans="1:8" s="2" customFormat="1" ht="13.5" customHeight="1">
      <c r="A54" s="30">
        <v>83</v>
      </c>
      <c r="B54" s="40" t="str">
        <f>VLOOKUP($A54,'PT ORGANISMOS'!$B$5:$H$1024,4,FALSE)</f>
        <v>eq.020</v>
      </c>
      <c r="C54" s="14" t="str">
        <f>VLOOKUP($A54,'PT ORGANISMOS'!$B$5:$H$1024,3,FALSE)</f>
        <v>Mixer hormigón 5 m3</v>
      </c>
      <c r="D54" s="15" t="str">
        <f>VLOOKUP($A54,'PT ORGANISMOS'!$B$5:$H$1024,7,FALSE)</f>
        <v>h</v>
      </c>
      <c r="E54" s="31">
        <v>5.5E-2</v>
      </c>
      <c r="F54" s="24">
        <f>VLOOKUP(B54,IN_05_17!$B:$E,4,)</f>
        <v>1479.2755694165371</v>
      </c>
      <c r="G54" s="17">
        <f>F54*E54</f>
        <v>81.360156317909542</v>
      </c>
      <c r="H54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1" manualBreakCount="1">
    <brk id="43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1:I146"/>
  <sheetViews>
    <sheetView topLeftCell="B1" workbookViewId="0">
      <selection activeCell="N16" sqref="N16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69" customHeight="1"/>
    <row r="2" spans="1:9" s="1" customFormat="1" ht="33.75" customHeight="1">
      <c r="A2" s="26"/>
      <c r="B2" s="327" t="str">
        <f>'PT ORGANISMOS'!A2</f>
        <v>Precios de MAYO 2017</v>
      </c>
      <c r="C2" s="327"/>
      <c r="D2" s="327"/>
      <c r="E2" s="327"/>
      <c r="F2" s="327"/>
      <c r="G2" s="327"/>
      <c r="H2" s="327"/>
      <c r="I2" s="67"/>
    </row>
    <row r="3" spans="1:9" s="1" customFormat="1" ht="30" customHeight="1">
      <c r="A3" s="26"/>
      <c r="B3" s="326" t="s">
        <v>1465</v>
      </c>
      <c r="C3" s="326"/>
      <c r="D3" s="326"/>
      <c r="E3" s="326"/>
      <c r="F3" s="326"/>
      <c r="G3" s="326"/>
      <c r="H3" s="326"/>
      <c r="I3" s="67"/>
    </row>
    <row r="4" spans="1:9" s="1" customFormat="1" ht="26.25" customHeight="1">
      <c r="A4" s="26"/>
      <c r="B4" s="328" t="s">
        <v>1484</v>
      </c>
      <c r="C4" s="328"/>
      <c r="D4" s="328"/>
      <c r="E4" s="328"/>
      <c r="F4" s="328"/>
      <c r="G4" s="328"/>
      <c r="H4" s="328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17</v>
      </c>
      <c r="B6" s="42" t="s">
        <v>1485</v>
      </c>
      <c r="C6" s="11"/>
      <c r="D6" s="45" t="s">
        <v>1470</v>
      </c>
      <c r="E6" s="43" t="str">
        <f>A6</f>
        <v>0.12.00.F</v>
      </c>
      <c r="F6" s="45" t="s">
        <v>1477</v>
      </c>
      <c r="G6" s="44">
        <f>SUM(G8:G17)</f>
        <v>11257.252888898014</v>
      </c>
      <c r="H6" s="8" t="s">
        <v>1</v>
      </c>
    </row>
    <row r="7" spans="1:9" s="2" customFormat="1" ht="15">
      <c r="A7" s="28"/>
      <c r="B7" s="34" t="s">
        <v>1466</v>
      </c>
      <c r="C7" s="18"/>
      <c r="D7" s="19" t="s">
        <v>1471</v>
      </c>
      <c r="E7" s="19" t="s">
        <v>1467</v>
      </c>
      <c r="F7" s="20" t="s">
        <v>1468</v>
      </c>
      <c r="G7" s="20" t="s">
        <v>1469</v>
      </c>
      <c r="H7" s="18"/>
    </row>
    <row r="8" spans="1:9" s="2" customFormat="1" ht="13.5" customHeight="1">
      <c r="A8" s="27"/>
      <c r="B8" s="35" t="s">
        <v>1459</v>
      </c>
      <c r="C8" s="7"/>
      <c r="D8" s="8"/>
      <c r="E8" s="12"/>
      <c r="F8" s="21"/>
      <c r="G8" s="13"/>
      <c r="H8" s="8"/>
    </row>
    <row r="9" spans="1:9" s="2" customFormat="1" ht="13.5" customHeight="1">
      <c r="A9" s="27">
        <v>2</v>
      </c>
      <c r="B9" s="39" t="str">
        <f>VLOOKUP($A9,'PT ORGANISMOS'!$B$5:$H$1024,4,FALSE)</f>
        <v>ac.015</v>
      </c>
      <c r="C9" s="7" t="str">
        <f>VLOOKUP($A9,'PT ORGANISMOS'!$B$5:$H$1024,3,FALSE)</f>
        <v>Hierro mejorado de 10 mm.</v>
      </c>
      <c r="D9" s="8" t="str">
        <f>VLOOKUP($A9,'PT ORGANISMOS'!$B$5:$H$1024,7,FALSE)</f>
        <v>kg</v>
      </c>
      <c r="E9" s="12">
        <v>165</v>
      </c>
      <c r="F9" s="22">
        <f>VLOOKUP($B9,IN_05_17!$B:$E,4,)</f>
        <v>21.921920795949536</v>
      </c>
      <c r="G9" s="13">
        <f>F9*E9</f>
        <v>3617.1169313316732</v>
      </c>
      <c r="H9" s="8"/>
    </row>
    <row r="10" spans="1:9" s="2" customFormat="1" ht="13.5" customHeight="1">
      <c r="A10" s="27">
        <v>181</v>
      </c>
      <c r="B10" s="39" t="str">
        <f>VLOOKUP($A10,'PT ORGANISMOS'!$B$5:$H$1024,4,FALSE)</f>
        <v>li.006</v>
      </c>
      <c r="C10" s="7" t="str">
        <f>VLOOKUP($A10,'PT ORGANISMOS'!$B$5:$H$1024,3,FALSE)</f>
        <v>Cemento Portland</v>
      </c>
      <c r="D10" s="8" t="str">
        <f>VLOOKUP($A10,'PT ORGANISMOS'!$B$5:$H$1024,7,FALSE)</f>
        <v>kg</v>
      </c>
      <c r="E10" s="12">
        <v>315</v>
      </c>
      <c r="F10" s="22">
        <f>VLOOKUP($B10,IN_05_17!$B:$E,4,)</f>
        <v>5.7139735354607444</v>
      </c>
      <c r="G10" s="13">
        <f>F10*E10</f>
        <v>1799.9016636701344</v>
      </c>
      <c r="H10" s="8"/>
    </row>
    <row r="11" spans="1:9" s="2" customFormat="1" ht="13.5" customHeight="1">
      <c r="A11" s="27">
        <v>187</v>
      </c>
      <c r="B11" s="39" t="str">
        <f>VLOOKUP($A11,'PT ORGANISMOS'!$B$5:$H$1024,4,FALSE)</f>
        <v>ma.006</v>
      </c>
      <c r="C11" s="7" t="str">
        <f>VLOOKUP($A11,'PT ORGANISMOS'!$B$5:$H$1024,3,FALSE)</f>
        <v>Madera 1ra. pino nacional s/cepillar</v>
      </c>
      <c r="D11" s="8" t="str">
        <f>VLOOKUP($A11,'PT ORGANISMOS'!$B$5:$H$1024,7,FALSE)</f>
        <v>m2</v>
      </c>
      <c r="E11" s="32">
        <v>2.5910000000000002</v>
      </c>
      <c r="F11" s="22">
        <f>VLOOKUP($B11,IN_05_17!$B:$E,4,)</f>
        <v>195.54573022427849</v>
      </c>
      <c r="G11" s="13">
        <f>F11*E11</f>
        <v>506.65898701110558</v>
      </c>
      <c r="H11" s="8"/>
    </row>
    <row r="12" spans="1:9" s="2" customFormat="1" ht="13.5" customHeight="1">
      <c r="A12" s="27">
        <v>33</v>
      </c>
      <c r="B12" s="39" t="str">
        <f>VLOOKUP($A12,'PT ORGANISMOS'!$B$5:$H$1024,4,FALSE)</f>
        <v>ar.003</v>
      </c>
      <c r="C12" s="7" t="str">
        <f>VLOOKUP($A12,'PT ORGANISMOS'!$B$5:$H$1024,3,FALSE)</f>
        <v>Ripio zarandeado 1/3</v>
      </c>
      <c r="D12" s="8" t="str">
        <f>VLOOKUP($A12,'PT ORGANISMOS'!$B$5:$H$1024,7,FALSE)</f>
        <v>m3</v>
      </c>
      <c r="E12" s="12">
        <v>0.7</v>
      </c>
      <c r="F12" s="22">
        <f>VLOOKUP($B12,IN_05_17!$B:$E,4,)</f>
        <v>321.58116026049601</v>
      </c>
      <c r="G12" s="13">
        <f>F12*E12</f>
        <v>225.1068121823472</v>
      </c>
      <c r="H12" s="8"/>
    </row>
    <row r="13" spans="1:9" s="2" customFormat="1" ht="13.5" customHeight="1">
      <c r="A13" s="27">
        <v>31</v>
      </c>
      <c r="B13" s="39" t="str">
        <f>VLOOKUP($A13,'PT ORGANISMOS'!$B$5:$H$1024,4,FALSE)</f>
        <v>ar.001</v>
      </c>
      <c r="C13" s="7" t="str">
        <f>VLOOKUP($A13,'PT ORGANISMOS'!$B$5:$H$1024,3,FALSE)</f>
        <v>Arena Gruesa</v>
      </c>
      <c r="D13" s="8" t="str">
        <f>VLOOKUP($A13,'PT ORGANISMOS'!$B$5:$H$1024,7,FALSE)</f>
        <v>m3</v>
      </c>
      <c r="E13" s="12">
        <v>0.6</v>
      </c>
      <c r="F13" s="22">
        <f>VLOOKUP($B13,IN_05_17!$B:$E,4,)</f>
        <v>310.40665205320892</v>
      </c>
      <c r="G13" s="13">
        <f>F13*E13</f>
        <v>186.24399123192535</v>
      </c>
      <c r="H13" s="8"/>
    </row>
    <row r="14" spans="1:9" s="2" customFormat="1" ht="13.5" customHeight="1">
      <c r="A14" s="27"/>
      <c r="B14" s="35" t="s">
        <v>1460</v>
      </c>
      <c r="C14" s="7"/>
      <c r="D14" s="8"/>
      <c r="E14" s="12"/>
      <c r="F14" s="22"/>
      <c r="G14" s="13"/>
      <c r="H14" s="8"/>
    </row>
    <row r="15" spans="1:9" s="2" customFormat="1" ht="13.5" customHeight="1">
      <c r="A15" s="27">
        <v>202</v>
      </c>
      <c r="B15" s="39" t="str">
        <f>VLOOKUP($A15,'PT ORGANISMOS'!$B$5:$H$1024,4,FALSE)</f>
        <v>mo.006</v>
      </c>
      <c r="C15" s="7" t="str">
        <f>VLOOKUP($A15,'PT ORGANISMOS'!$B$5:$H$1024,3,FALSE)</f>
        <v>Cuadrilla tipo UOCRA</v>
      </c>
      <c r="D15" s="8" t="str">
        <f>VLOOKUP($A15,'PT ORGANISMOS'!$B$5:$H$1024,7,FALSE)</f>
        <v>h</v>
      </c>
      <c r="E15" s="12">
        <v>38.5</v>
      </c>
      <c r="F15" s="22">
        <f>VLOOKUP($B15,IN_05_17!$B:$E,4,)</f>
        <v>125.92885000000004</v>
      </c>
      <c r="G15" s="13">
        <f>F15*E15</f>
        <v>4848.2607250000019</v>
      </c>
      <c r="H15" s="8"/>
    </row>
    <row r="16" spans="1:9" s="2" customFormat="1" ht="13.5" customHeight="1">
      <c r="A16" s="27"/>
      <c r="B16" s="35" t="s">
        <v>1461</v>
      </c>
      <c r="C16" s="7"/>
      <c r="D16" s="8"/>
      <c r="E16" s="12"/>
      <c r="F16" s="22"/>
      <c r="G16" s="13"/>
      <c r="H16" s="8"/>
    </row>
    <row r="17" spans="1:8" s="2" customFormat="1" ht="13.5" customHeight="1">
      <c r="A17" s="27">
        <v>83</v>
      </c>
      <c r="B17" s="40" t="str">
        <f>VLOOKUP($A17,'PT ORGANISMOS'!$B$5:$H$1024,4,FALSE)</f>
        <v>eq.020</v>
      </c>
      <c r="C17" s="14" t="str">
        <f>VLOOKUP($A17,'PT ORGANISMOS'!$B$5:$H$1024,3,FALSE)</f>
        <v>Mixer hormigón 5 m3</v>
      </c>
      <c r="D17" s="15" t="str">
        <f>VLOOKUP($A17,'PT ORGANISMOS'!$B$5:$H$1024,7,FALSE)</f>
        <v>h</v>
      </c>
      <c r="E17" s="16">
        <v>0.05</v>
      </c>
      <c r="F17" s="24">
        <f>VLOOKUP($B17,IN_05_17!$B:$E,4,)</f>
        <v>1479.2755694165371</v>
      </c>
      <c r="G17" s="17">
        <f>F17*E17</f>
        <v>73.963778470826853</v>
      </c>
      <c r="H17" s="15"/>
    </row>
    <row r="18" spans="1:8" s="2" customFormat="1" ht="15">
      <c r="A18" s="29"/>
      <c r="B18" s="33"/>
      <c r="D18" s="3"/>
      <c r="E18" s="4"/>
      <c r="F18" s="6"/>
    </row>
    <row r="19" spans="1:8" s="2" customFormat="1" ht="15">
      <c r="A19" s="27"/>
      <c r="B19" s="38"/>
      <c r="D19" s="3"/>
      <c r="E19" s="4"/>
      <c r="F19" s="4"/>
      <c r="G19" s="5"/>
      <c r="H19" s="3"/>
    </row>
    <row r="20" spans="1:8" s="2" customFormat="1" ht="15.75">
      <c r="A20" s="50" t="s">
        <v>16</v>
      </c>
      <c r="B20" s="42" t="s">
        <v>1486</v>
      </c>
      <c r="C20" s="11"/>
      <c r="D20" s="45" t="s">
        <v>1470</v>
      </c>
      <c r="E20" s="43" t="str">
        <f>A20</f>
        <v>0.12.01.F</v>
      </c>
      <c r="F20" s="45" t="s">
        <v>1477</v>
      </c>
      <c r="G20" s="44">
        <f>SUM(G22:G31)</f>
        <v>10749.091093662822</v>
      </c>
      <c r="H20" s="8" t="s">
        <v>1</v>
      </c>
    </row>
    <row r="21" spans="1:8" s="2" customFormat="1" ht="15">
      <c r="A21" s="28"/>
      <c r="B21" s="34" t="s">
        <v>1466</v>
      </c>
      <c r="C21" s="18"/>
      <c r="D21" s="19" t="s">
        <v>1471</v>
      </c>
      <c r="E21" s="19" t="s">
        <v>1467</v>
      </c>
      <c r="F21" s="20" t="s">
        <v>1468</v>
      </c>
      <c r="G21" s="20" t="s">
        <v>1469</v>
      </c>
      <c r="H21" s="18"/>
    </row>
    <row r="22" spans="1:8" s="2" customFormat="1" ht="13.5" customHeight="1">
      <c r="A22" s="29"/>
      <c r="B22" s="46" t="s">
        <v>1459</v>
      </c>
      <c r="C22" s="25"/>
      <c r="D22" s="41"/>
      <c r="E22" s="47"/>
      <c r="F22" s="48"/>
      <c r="G22" s="49"/>
      <c r="H22" s="41"/>
    </row>
    <row r="23" spans="1:8" s="2" customFormat="1" ht="13.5" customHeight="1">
      <c r="A23" s="27">
        <v>2</v>
      </c>
      <c r="B23" s="39" t="str">
        <f>VLOOKUP($A23,'PT ORGANISMOS'!$B$5:$H$1024,4,FALSE)</f>
        <v>ac.015</v>
      </c>
      <c r="C23" s="7" t="str">
        <f>VLOOKUP($A23,'PT ORGANISMOS'!$B$5:$H$1024,3,FALSE)</f>
        <v>Hierro mejorado de 10 mm.</v>
      </c>
      <c r="D23" s="8" t="str">
        <f>VLOOKUP($A23,'PT ORGANISMOS'!$B$5:$H$1024,7,FALSE)</f>
        <v>kg</v>
      </c>
      <c r="E23" s="12">
        <v>149</v>
      </c>
      <c r="F23" s="22">
        <f>VLOOKUP($B23,IN_05_17!$B:$E,4,)</f>
        <v>21.921920795949536</v>
      </c>
      <c r="G23" s="13">
        <f>F23*E23</f>
        <v>3266.3661985964809</v>
      </c>
      <c r="H23" s="8"/>
    </row>
    <row r="24" spans="1:8" s="2" customFormat="1" ht="13.5" customHeight="1">
      <c r="A24" s="27">
        <v>181</v>
      </c>
      <c r="B24" s="39" t="str">
        <f>VLOOKUP($A24,'PT ORGANISMOS'!$B$5:$H$1024,4,FALSE)</f>
        <v>li.006</v>
      </c>
      <c r="C24" s="7" t="str">
        <f>VLOOKUP($A24,'PT ORGANISMOS'!$B$5:$H$1024,3,FALSE)</f>
        <v>Cemento Portland</v>
      </c>
      <c r="D24" s="8" t="str">
        <f>VLOOKUP($A24,'PT ORGANISMOS'!$B$5:$H$1024,7,FALSE)</f>
        <v>kg</v>
      </c>
      <c r="E24" s="12">
        <v>315</v>
      </c>
      <c r="F24" s="22">
        <f>VLOOKUP($B24,IN_05_17!$B:$E,4,)</f>
        <v>5.7139735354607444</v>
      </c>
      <c r="G24" s="13">
        <f>F24*E24</f>
        <v>1799.9016636701344</v>
      </c>
      <c r="H24" s="8"/>
    </row>
    <row r="25" spans="1:8" s="2" customFormat="1" ht="13.5" customHeight="1">
      <c r="A25" s="27">
        <v>187</v>
      </c>
      <c r="B25" s="39" t="str">
        <f>VLOOKUP($A25,'PT ORGANISMOS'!$B$5:$H$1024,4,FALSE)</f>
        <v>ma.006</v>
      </c>
      <c r="C25" s="7" t="str">
        <f>VLOOKUP($A25,'PT ORGANISMOS'!$B$5:$H$1024,3,FALSE)</f>
        <v>Madera 1ra. pino nacional s/cepillar</v>
      </c>
      <c r="D25" s="8" t="str">
        <f>VLOOKUP($A25,'PT ORGANISMOS'!$B$5:$H$1024,7,FALSE)</f>
        <v>m2</v>
      </c>
      <c r="E25" s="32">
        <v>2.5910000000000002</v>
      </c>
      <c r="F25" s="22">
        <f>VLOOKUP($B25,IN_05_17!$B:$E,4,)</f>
        <v>195.54573022427849</v>
      </c>
      <c r="G25" s="13">
        <f>F25*E25</f>
        <v>506.65898701110558</v>
      </c>
      <c r="H25" s="8"/>
    </row>
    <row r="26" spans="1:8" s="2" customFormat="1" ht="13.5" customHeight="1">
      <c r="A26" s="27">
        <v>33</v>
      </c>
      <c r="B26" s="39" t="str">
        <f>VLOOKUP($A26,'PT ORGANISMOS'!$B$5:$H$1024,4,FALSE)</f>
        <v>ar.003</v>
      </c>
      <c r="C26" s="7" t="str">
        <f>VLOOKUP($A26,'PT ORGANISMOS'!$B$5:$H$1024,3,FALSE)</f>
        <v>Ripio zarandeado 1/3</v>
      </c>
      <c r="D26" s="8" t="str">
        <f>VLOOKUP($A26,'PT ORGANISMOS'!$B$5:$H$1024,7,FALSE)</f>
        <v>m3</v>
      </c>
      <c r="E26" s="12">
        <v>0.7</v>
      </c>
      <c r="F26" s="22">
        <f>VLOOKUP($B26,IN_05_17!$B:$E,4,)</f>
        <v>321.58116026049601</v>
      </c>
      <c r="G26" s="13">
        <f>F26*E26</f>
        <v>225.1068121823472</v>
      </c>
      <c r="H26" s="8"/>
    </row>
    <row r="27" spans="1:8" s="2" customFormat="1" ht="13.5" customHeight="1">
      <c r="A27" s="27">
        <v>31</v>
      </c>
      <c r="B27" s="39" t="str">
        <f>VLOOKUP($A27,'PT ORGANISMOS'!$B$5:$H$1024,4,FALSE)</f>
        <v>ar.001</v>
      </c>
      <c r="C27" s="7" t="str">
        <f>VLOOKUP($A27,'PT ORGANISMOS'!$B$5:$H$1024,3,FALSE)</f>
        <v>Arena Gruesa</v>
      </c>
      <c r="D27" s="8" t="str">
        <f>VLOOKUP($A27,'PT ORGANISMOS'!$B$5:$H$1024,7,FALSE)</f>
        <v>m3</v>
      </c>
      <c r="E27" s="12">
        <v>0.6</v>
      </c>
      <c r="F27" s="22">
        <f>VLOOKUP($B27,IN_05_17!$B:$E,4,)</f>
        <v>310.40665205320892</v>
      </c>
      <c r="G27" s="13">
        <f>F27*E27</f>
        <v>186.24399123192535</v>
      </c>
      <c r="H27" s="8"/>
    </row>
    <row r="28" spans="1:8" s="2" customFormat="1" ht="13.5" customHeight="1">
      <c r="A28" s="27"/>
      <c r="B28" s="35" t="s">
        <v>1460</v>
      </c>
      <c r="C28" s="7"/>
      <c r="D28" s="8"/>
      <c r="E28" s="12"/>
      <c r="F28" s="22"/>
      <c r="G28" s="13"/>
      <c r="H28" s="8"/>
    </row>
    <row r="29" spans="1:8" s="2" customFormat="1" ht="13.5" customHeight="1">
      <c r="A29" s="27">
        <v>202</v>
      </c>
      <c r="B29" s="39" t="str">
        <f>VLOOKUP($A29,'PT ORGANISMOS'!$B$5:$H$1024,4,FALSE)</f>
        <v>mo.006</v>
      </c>
      <c r="C29" s="7" t="str">
        <f>VLOOKUP($A29,'PT ORGANISMOS'!$B$5:$H$1024,3,FALSE)</f>
        <v>Cuadrilla tipo UOCRA</v>
      </c>
      <c r="D29" s="8" t="str">
        <f>VLOOKUP($A29,'PT ORGANISMOS'!$B$5:$H$1024,7,FALSE)</f>
        <v>h</v>
      </c>
      <c r="E29" s="12">
        <v>37.25</v>
      </c>
      <c r="F29" s="22">
        <f>VLOOKUP($B29,IN_05_17!$B:$E,4,)</f>
        <v>125.92885000000004</v>
      </c>
      <c r="G29" s="13">
        <f>F29*E29</f>
        <v>4690.8496625000016</v>
      </c>
      <c r="H29" s="8"/>
    </row>
    <row r="30" spans="1:8" s="2" customFormat="1" ht="13.5" customHeight="1">
      <c r="A30" s="27"/>
      <c r="B30" s="35" t="s">
        <v>1461</v>
      </c>
      <c r="C30" s="7"/>
      <c r="D30" s="8"/>
      <c r="E30" s="12"/>
      <c r="F30" s="22"/>
      <c r="G30" s="13"/>
      <c r="H30" s="8"/>
    </row>
    <row r="31" spans="1:8" s="2" customFormat="1" ht="13.5" customHeight="1">
      <c r="A31" s="30">
        <v>83</v>
      </c>
      <c r="B31" s="40" t="str">
        <f>VLOOKUP($A31,'PT ORGANISMOS'!$B$5:$H$1024,4,FALSE)</f>
        <v>eq.020</v>
      </c>
      <c r="C31" s="14" t="str">
        <f>VLOOKUP($A31,'PT ORGANISMOS'!$B$5:$H$1024,3,FALSE)</f>
        <v>Mixer hormigón 5 m3</v>
      </c>
      <c r="D31" s="15" t="str">
        <f>VLOOKUP($A31,'PT ORGANISMOS'!$B$5:$H$1024,7,FALSE)</f>
        <v>h</v>
      </c>
      <c r="E31" s="16">
        <v>0.05</v>
      </c>
      <c r="F31" s="24">
        <f>VLOOKUP($B31,IN_05_17!$B:$E,4,)</f>
        <v>1479.2755694165371</v>
      </c>
      <c r="G31" s="17">
        <f>F31*E31</f>
        <v>73.963778470826853</v>
      </c>
      <c r="H31" s="15"/>
    </row>
    <row r="34" spans="1:8" s="2" customFormat="1" ht="15.75">
      <c r="A34" s="50" t="s">
        <v>15</v>
      </c>
      <c r="B34" s="42" t="s">
        <v>1487</v>
      </c>
      <c r="C34" s="11"/>
      <c r="D34" s="45" t="s">
        <v>1470</v>
      </c>
      <c r="E34" s="43" t="str">
        <f>A34</f>
        <v>0.12.02.F</v>
      </c>
      <c r="F34" s="45" t="s">
        <v>1477</v>
      </c>
      <c r="G34" s="44">
        <f>SUM(G36:G45)</f>
        <v>10265.014491038819</v>
      </c>
      <c r="H34" s="8" t="s">
        <v>1</v>
      </c>
    </row>
    <row r="35" spans="1:8" s="2" customFormat="1" ht="15">
      <c r="A35" s="28"/>
      <c r="B35" s="34" t="s">
        <v>1466</v>
      </c>
      <c r="C35" s="18"/>
      <c r="D35" s="19" t="s">
        <v>1471</v>
      </c>
      <c r="E35" s="19" t="s">
        <v>1467</v>
      </c>
      <c r="F35" s="20" t="s">
        <v>1468</v>
      </c>
      <c r="G35" s="20" t="s">
        <v>1469</v>
      </c>
      <c r="H35" s="18"/>
    </row>
    <row r="36" spans="1:8" s="2" customFormat="1" ht="13.5" customHeight="1">
      <c r="A36" s="29"/>
      <c r="B36" s="46" t="s">
        <v>1459</v>
      </c>
      <c r="C36" s="25"/>
      <c r="D36" s="41"/>
      <c r="E36" s="47"/>
      <c r="F36" s="48"/>
      <c r="G36" s="49"/>
      <c r="H36" s="41"/>
    </row>
    <row r="37" spans="1:8" s="2" customFormat="1" ht="13.5" customHeight="1">
      <c r="A37" s="27">
        <v>2</v>
      </c>
      <c r="B37" s="39" t="str">
        <f>VLOOKUP($A37,'PT ORGANISMOS'!$B$5:$H$1024,4,FALSE)</f>
        <v>ac.015</v>
      </c>
      <c r="C37" s="7" t="str">
        <f>VLOOKUP($A37,'PT ORGANISMOS'!$B$5:$H$1024,3,FALSE)</f>
        <v>Hierro mejorado de 10 mm.</v>
      </c>
      <c r="D37" s="8" t="str">
        <f>VLOOKUP($A37,'PT ORGANISMOS'!$B$5:$H$1024,7,FALSE)</f>
        <v>kg</v>
      </c>
      <c r="E37" s="12">
        <v>132</v>
      </c>
      <c r="F37" s="22">
        <f>VLOOKUP($B37,IN_05_17!$B:$E,4,)</f>
        <v>21.921920795949536</v>
      </c>
      <c r="G37" s="13">
        <f>F37*E37</f>
        <v>2893.6935450653386</v>
      </c>
      <c r="H37" s="8"/>
    </row>
    <row r="38" spans="1:8" s="2" customFormat="1" ht="13.5" customHeight="1">
      <c r="A38" s="27">
        <v>181</v>
      </c>
      <c r="B38" s="39" t="str">
        <f>VLOOKUP($A38,'PT ORGANISMOS'!$B$5:$H$1024,4,FALSE)</f>
        <v>li.006</v>
      </c>
      <c r="C38" s="7" t="str">
        <f>VLOOKUP($A38,'PT ORGANISMOS'!$B$5:$H$1024,3,FALSE)</f>
        <v>Cemento Portland</v>
      </c>
      <c r="D38" s="8" t="str">
        <f>VLOOKUP($A38,'PT ORGANISMOS'!$B$5:$H$1024,7,FALSE)</f>
        <v>kg</v>
      </c>
      <c r="E38" s="12">
        <v>310</v>
      </c>
      <c r="F38" s="22">
        <f>VLOOKUP($B38,IN_05_17!$B:$E,4,)</f>
        <v>5.7139735354607444</v>
      </c>
      <c r="G38" s="13">
        <f>F38*E38</f>
        <v>1771.3317959928308</v>
      </c>
      <c r="H38" s="8"/>
    </row>
    <row r="39" spans="1:8" s="2" customFormat="1" ht="13.5" customHeight="1">
      <c r="A39" s="27">
        <v>187</v>
      </c>
      <c r="B39" s="39" t="str">
        <f>VLOOKUP($A39,'PT ORGANISMOS'!$B$5:$H$1024,4,FALSE)</f>
        <v>ma.006</v>
      </c>
      <c r="C39" s="7" t="str">
        <f>VLOOKUP($A39,'PT ORGANISMOS'!$B$5:$H$1024,3,FALSE)</f>
        <v>Madera 1ra. pino nacional s/cepillar</v>
      </c>
      <c r="D39" s="8" t="str">
        <f>VLOOKUP($A39,'PT ORGANISMOS'!$B$5:$H$1024,7,FALSE)</f>
        <v>m2</v>
      </c>
      <c r="E39" s="32">
        <v>1.9419999999999999</v>
      </c>
      <c r="F39" s="22">
        <f>VLOOKUP($B39,IN_05_17!$B:$E,4,)</f>
        <v>195.54573022427849</v>
      </c>
      <c r="G39" s="13">
        <f>F39*E39</f>
        <v>379.74980809554881</v>
      </c>
      <c r="H39" s="8"/>
    </row>
    <row r="40" spans="1:8" s="2" customFormat="1" ht="13.5" customHeight="1">
      <c r="A40" s="27">
        <v>33</v>
      </c>
      <c r="B40" s="39" t="str">
        <f>VLOOKUP($A40,'PT ORGANISMOS'!$B$5:$H$1024,4,FALSE)</f>
        <v>ar.003</v>
      </c>
      <c r="C40" s="7" t="str">
        <f>VLOOKUP($A40,'PT ORGANISMOS'!$B$5:$H$1024,3,FALSE)</f>
        <v>Ripio zarandeado 1/3</v>
      </c>
      <c r="D40" s="8" t="str">
        <f>VLOOKUP($A40,'PT ORGANISMOS'!$B$5:$H$1024,7,FALSE)</f>
        <v>m3</v>
      </c>
      <c r="E40" s="12">
        <v>0.7</v>
      </c>
      <c r="F40" s="22">
        <f>VLOOKUP($B40,IN_05_17!$B:$E,4,)</f>
        <v>321.58116026049601</v>
      </c>
      <c r="G40" s="13">
        <f>F40*E40</f>
        <v>225.1068121823472</v>
      </c>
      <c r="H40" s="8"/>
    </row>
    <row r="41" spans="1:8" s="2" customFormat="1" ht="13.5" customHeight="1">
      <c r="A41" s="27">
        <v>31</v>
      </c>
      <c r="B41" s="39" t="str">
        <f>VLOOKUP($A41,'PT ORGANISMOS'!$B$5:$H$1024,4,FALSE)</f>
        <v>ar.001</v>
      </c>
      <c r="C41" s="7" t="str">
        <f>VLOOKUP($A41,'PT ORGANISMOS'!$B$5:$H$1024,3,FALSE)</f>
        <v>Arena Gruesa</v>
      </c>
      <c r="D41" s="8" t="str">
        <f>VLOOKUP($A41,'PT ORGANISMOS'!$B$5:$H$1024,7,FALSE)</f>
        <v>m3</v>
      </c>
      <c r="E41" s="12">
        <v>0.6</v>
      </c>
      <c r="F41" s="22">
        <f>VLOOKUP($B41,IN_05_17!$B:$E,4,)</f>
        <v>310.40665205320892</v>
      </c>
      <c r="G41" s="13">
        <f>F41*E41</f>
        <v>186.24399123192535</v>
      </c>
      <c r="H41" s="8"/>
    </row>
    <row r="42" spans="1:8" s="2" customFormat="1" ht="13.5" customHeight="1">
      <c r="A42" s="27"/>
      <c r="B42" s="35" t="s">
        <v>1460</v>
      </c>
      <c r="C42" s="7"/>
      <c r="D42" s="8"/>
      <c r="E42" s="12"/>
      <c r="F42" s="22"/>
      <c r="G42" s="13"/>
      <c r="H42" s="8"/>
    </row>
    <row r="43" spans="1:8" s="2" customFormat="1" ht="13.5" customHeight="1">
      <c r="A43" s="27">
        <v>202</v>
      </c>
      <c r="B43" s="39" t="str">
        <f>VLOOKUP($A43,'PT ORGANISMOS'!$B$5:$H$1024,4,FALSE)</f>
        <v>mo.006</v>
      </c>
      <c r="C43" s="7" t="str">
        <f>VLOOKUP($A43,'PT ORGANISMOS'!$B$5:$H$1024,3,FALSE)</f>
        <v>Cuadrilla tipo UOCRA</v>
      </c>
      <c r="D43" s="8" t="str">
        <f>VLOOKUP($A43,'PT ORGANISMOS'!$B$5:$H$1024,7,FALSE)</f>
        <v>h</v>
      </c>
      <c r="E43" s="12">
        <v>37.6</v>
      </c>
      <c r="F43" s="22">
        <f>VLOOKUP($B43,IN_05_17!$B:$E,4,)</f>
        <v>125.92885000000004</v>
      </c>
      <c r="G43" s="13">
        <f>F43*E43</f>
        <v>4734.9247600000017</v>
      </c>
      <c r="H43" s="8"/>
    </row>
    <row r="44" spans="1:8" s="2" customFormat="1" ht="13.5" customHeight="1">
      <c r="A44" s="27"/>
      <c r="B44" s="35" t="s">
        <v>1461</v>
      </c>
      <c r="C44" s="7"/>
      <c r="D44" s="8"/>
      <c r="E44" s="12"/>
      <c r="F44" s="22"/>
      <c r="G44" s="13"/>
      <c r="H44" s="8"/>
    </row>
    <row r="45" spans="1:8" s="2" customFormat="1" ht="13.5" customHeight="1">
      <c r="A45" s="30">
        <v>83</v>
      </c>
      <c r="B45" s="40" t="str">
        <f>VLOOKUP($A45,'PT ORGANISMOS'!$B$5:$H$1024,4,FALSE)</f>
        <v>eq.020</v>
      </c>
      <c r="C45" s="14" t="str">
        <f>VLOOKUP($A45,'PT ORGANISMOS'!$B$5:$H$1024,3,FALSE)</f>
        <v>Mixer hormigón 5 m3</v>
      </c>
      <c r="D45" s="15" t="str">
        <f>VLOOKUP($A45,'PT ORGANISMOS'!$B$5:$H$1024,7,FALSE)</f>
        <v>h</v>
      </c>
      <c r="E45" s="16">
        <v>0.05</v>
      </c>
      <c r="F45" s="24">
        <f>VLOOKUP($B45,IN_05_17!$B:$E,4,)</f>
        <v>1479.2755694165371</v>
      </c>
      <c r="G45" s="17">
        <f>F45*E45</f>
        <v>73.963778470826853</v>
      </c>
      <c r="H45" s="15"/>
    </row>
    <row r="48" spans="1:8" s="2" customFormat="1" ht="15.75">
      <c r="A48" s="50" t="s">
        <v>14</v>
      </c>
      <c r="B48" s="42" t="s">
        <v>1488</v>
      </c>
      <c r="C48" s="11"/>
      <c r="D48" s="45" t="s">
        <v>1470</v>
      </c>
      <c r="E48" s="43" t="str">
        <f>A48</f>
        <v>0.12.03.F</v>
      </c>
      <c r="F48" s="45" t="s">
        <v>1477</v>
      </c>
      <c r="G48" s="44">
        <f>SUM(G50:G59)</f>
        <v>11044.646885208005</v>
      </c>
      <c r="H48" s="8" t="s">
        <v>1</v>
      </c>
    </row>
    <row r="49" spans="1:8" s="2" customFormat="1" ht="15">
      <c r="A49" s="28"/>
      <c r="B49" s="34" t="s">
        <v>1466</v>
      </c>
      <c r="C49" s="18"/>
      <c r="D49" s="19" t="s">
        <v>1471</v>
      </c>
      <c r="E49" s="19" t="s">
        <v>1467</v>
      </c>
      <c r="F49" s="20" t="s">
        <v>1468</v>
      </c>
      <c r="G49" s="20" t="s">
        <v>1469</v>
      </c>
      <c r="H49" s="18"/>
    </row>
    <row r="50" spans="1:8" s="2" customFormat="1" ht="13.5" customHeight="1">
      <c r="A50" s="29"/>
      <c r="B50" s="46" t="s">
        <v>1459</v>
      </c>
      <c r="C50" s="25"/>
      <c r="D50" s="41"/>
      <c r="E50" s="47"/>
      <c r="F50" s="48"/>
      <c r="G50" s="49"/>
      <c r="H50" s="41"/>
    </row>
    <row r="51" spans="1:8" s="2" customFormat="1" ht="13.5" customHeight="1">
      <c r="A51" s="27">
        <v>2</v>
      </c>
      <c r="B51" s="39" t="str">
        <f>VLOOKUP($A51,'PT ORGANISMOS'!$B$5:$H$1024,4,FALSE)</f>
        <v>ac.015</v>
      </c>
      <c r="C51" s="7" t="str">
        <f>VLOOKUP($A51,'PT ORGANISMOS'!$B$5:$H$1024,3,FALSE)</f>
        <v>Hierro mejorado de 10 mm.</v>
      </c>
      <c r="D51" s="8" t="str">
        <f>VLOOKUP($A51,'PT ORGANISMOS'!$B$5:$H$1024,7,FALSE)</f>
        <v>kg</v>
      </c>
      <c r="E51" s="12">
        <v>134</v>
      </c>
      <c r="F51" s="22">
        <f>VLOOKUP($B51,IN_05_17!$B:$E,4,)</f>
        <v>21.921920795949536</v>
      </c>
      <c r="G51" s="13">
        <f>F51*E51</f>
        <v>2937.5373866572377</v>
      </c>
      <c r="H51" s="8"/>
    </row>
    <row r="52" spans="1:8" s="2" customFormat="1" ht="13.5" customHeight="1">
      <c r="A52" s="27">
        <v>181</v>
      </c>
      <c r="B52" s="39" t="str">
        <f>VLOOKUP($A52,'PT ORGANISMOS'!$B$5:$H$1024,4,FALSE)</f>
        <v>li.006</v>
      </c>
      <c r="C52" s="7" t="str">
        <f>VLOOKUP($A52,'PT ORGANISMOS'!$B$5:$H$1024,3,FALSE)</f>
        <v>Cemento Portland</v>
      </c>
      <c r="D52" s="8" t="str">
        <f>VLOOKUP($A52,'PT ORGANISMOS'!$B$5:$H$1024,7,FALSE)</f>
        <v>kg</v>
      </c>
      <c r="E52" s="12">
        <v>310</v>
      </c>
      <c r="F52" s="22">
        <f>VLOOKUP($B52,IN_05_17!$B:$E,4,)</f>
        <v>5.7139735354607444</v>
      </c>
      <c r="G52" s="13">
        <f>F52*E52</f>
        <v>1771.3317959928308</v>
      </c>
      <c r="H52" s="8"/>
    </row>
    <row r="53" spans="1:8" s="2" customFormat="1" ht="13.5" customHeight="1">
      <c r="A53" s="27">
        <v>187</v>
      </c>
      <c r="B53" s="39" t="str">
        <f>VLOOKUP($A53,'PT ORGANISMOS'!$B$5:$H$1024,4,FALSE)</f>
        <v>ma.006</v>
      </c>
      <c r="C53" s="7" t="str">
        <f>VLOOKUP($A53,'PT ORGANISMOS'!$B$5:$H$1024,3,FALSE)</f>
        <v>Madera 1ra. pino nacional s/cepillar</v>
      </c>
      <c r="D53" s="8" t="str">
        <f>VLOOKUP($A53,'PT ORGANISMOS'!$B$5:$H$1024,7,FALSE)</f>
        <v>m2</v>
      </c>
      <c r="E53" s="12">
        <v>3</v>
      </c>
      <c r="F53" s="22">
        <f>VLOOKUP($B53,IN_05_17!$B:$E,4,)</f>
        <v>195.54573022427849</v>
      </c>
      <c r="G53" s="13">
        <f>F53*E53</f>
        <v>586.63719067283546</v>
      </c>
      <c r="H53" s="8"/>
    </row>
    <row r="54" spans="1:8" s="2" customFormat="1" ht="13.5" customHeight="1">
      <c r="A54" s="27">
        <v>33</v>
      </c>
      <c r="B54" s="39" t="str">
        <f>VLOOKUP($A54,'PT ORGANISMOS'!$B$5:$H$1024,4,FALSE)</f>
        <v>ar.003</v>
      </c>
      <c r="C54" s="7" t="str">
        <f>VLOOKUP($A54,'PT ORGANISMOS'!$B$5:$H$1024,3,FALSE)</f>
        <v>Ripio zarandeado 1/3</v>
      </c>
      <c r="D54" s="8" t="str">
        <f>VLOOKUP($A54,'PT ORGANISMOS'!$B$5:$H$1024,7,FALSE)</f>
        <v>m3</v>
      </c>
      <c r="E54" s="12">
        <v>0.7</v>
      </c>
      <c r="F54" s="22">
        <f>VLOOKUP($B54,IN_05_17!$B:$E,4,)</f>
        <v>321.58116026049601</v>
      </c>
      <c r="G54" s="13">
        <f>F54*E54</f>
        <v>225.1068121823472</v>
      </c>
      <c r="H54" s="8"/>
    </row>
    <row r="55" spans="1:8" s="2" customFormat="1" ht="13.5" customHeight="1">
      <c r="A55" s="27">
        <v>31</v>
      </c>
      <c r="B55" s="39" t="str">
        <f>VLOOKUP($A55,'PT ORGANISMOS'!$B$5:$H$1024,4,FALSE)</f>
        <v>ar.001</v>
      </c>
      <c r="C55" s="7" t="str">
        <f>VLOOKUP($A55,'PT ORGANISMOS'!$B$5:$H$1024,3,FALSE)</f>
        <v>Arena Gruesa</v>
      </c>
      <c r="D55" s="8" t="str">
        <f>VLOOKUP($A55,'PT ORGANISMOS'!$B$5:$H$1024,7,FALSE)</f>
        <v>m3</v>
      </c>
      <c r="E55" s="12">
        <v>0.6</v>
      </c>
      <c r="F55" s="22">
        <f>VLOOKUP($B55,IN_05_17!$B:$E,4,)</f>
        <v>310.40665205320892</v>
      </c>
      <c r="G55" s="13">
        <f>F55*E55</f>
        <v>186.24399123192535</v>
      </c>
      <c r="H55" s="8"/>
    </row>
    <row r="56" spans="1:8" s="2" customFormat="1" ht="13.5" customHeight="1">
      <c r="A56" s="27"/>
      <c r="B56" s="35" t="s">
        <v>1460</v>
      </c>
      <c r="C56" s="7"/>
      <c r="D56" s="8"/>
      <c r="E56" s="12"/>
      <c r="F56" s="22"/>
      <c r="G56" s="13"/>
      <c r="H56" s="8"/>
    </row>
    <row r="57" spans="1:8" s="2" customFormat="1" ht="13.5" customHeight="1">
      <c r="A57" s="27">
        <v>202</v>
      </c>
      <c r="B57" s="39" t="str">
        <f>VLOOKUP($A57,'PT ORGANISMOS'!$B$5:$H$1024,4,FALSE)</f>
        <v>mo.006</v>
      </c>
      <c r="C57" s="7" t="str">
        <f>VLOOKUP($A57,'PT ORGANISMOS'!$B$5:$H$1024,3,FALSE)</f>
        <v>Cuadrilla tipo UOCRA</v>
      </c>
      <c r="D57" s="8" t="str">
        <f>VLOOKUP($A57,'PT ORGANISMOS'!$B$5:$H$1024,7,FALSE)</f>
        <v>h</v>
      </c>
      <c r="E57" s="12">
        <v>41.8</v>
      </c>
      <c r="F57" s="22">
        <f>VLOOKUP($B57,IN_05_17!$B:$E,4,)</f>
        <v>125.92885000000004</v>
      </c>
      <c r="G57" s="13">
        <f>F57*E57</f>
        <v>5263.8259300000009</v>
      </c>
      <c r="H57" s="8"/>
    </row>
    <row r="58" spans="1:8" s="2" customFormat="1" ht="13.5" customHeight="1">
      <c r="A58" s="27"/>
      <c r="B58" s="35" t="s">
        <v>1461</v>
      </c>
      <c r="C58" s="7"/>
      <c r="D58" s="8"/>
      <c r="E58" s="12"/>
      <c r="F58" s="22"/>
      <c r="G58" s="13"/>
      <c r="H58" s="8"/>
    </row>
    <row r="59" spans="1:8" s="2" customFormat="1" ht="13.5" customHeight="1">
      <c r="A59" s="30">
        <v>83</v>
      </c>
      <c r="B59" s="40" t="str">
        <f>VLOOKUP($A59,'PT ORGANISMOS'!$B$5:$H$1024,4,FALSE)</f>
        <v>eq.020</v>
      </c>
      <c r="C59" s="14" t="str">
        <f>VLOOKUP($A59,'PT ORGANISMOS'!$B$5:$H$1024,3,FALSE)</f>
        <v>Mixer hormigón 5 m3</v>
      </c>
      <c r="D59" s="15" t="str">
        <f>VLOOKUP($A59,'PT ORGANISMOS'!$B$5:$H$1024,7,FALSE)</f>
        <v>h</v>
      </c>
      <c r="E59" s="16">
        <v>0.05</v>
      </c>
      <c r="F59" s="24">
        <f>VLOOKUP($B59,IN_05_17!$B:$E,4,)</f>
        <v>1479.2755694165371</v>
      </c>
      <c r="G59" s="17">
        <f>F59*E59</f>
        <v>73.963778470826853</v>
      </c>
      <c r="H59" s="15"/>
    </row>
    <row r="62" spans="1:8" s="2" customFormat="1" ht="15.75">
      <c r="A62" s="50" t="s">
        <v>13</v>
      </c>
      <c r="B62" s="42" t="s">
        <v>1489</v>
      </c>
      <c r="C62" s="11"/>
      <c r="D62" s="45" t="s">
        <v>1470</v>
      </c>
      <c r="E62" s="43" t="str">
        <f>A62</f>
        <v>0.12.04.F</v>
      </c>
      <c r="F62" s="45" t="s">
        <v>1477</v>
      </c>
      <c r="G62" s="44">
        <f>SUM(G64:G73)</f>
        <v>8456.3980925747019</v>
      </c>
      <c r="H62" s="8" t="s">
        <v>1</v>
      </c>
    </row>
    <row r="63" spans="1:8" s="2" customFormat="1" ht="15">
      <c r="A63" s="28"/>
      <c r="B63" s="34" t="s">
        <v>1466</v>
      </c>
      <c r="C63" s="18"/>
      <c r="D63" s="19" t="s">
        <v>1471</v>
      </c>
      <c r="E63" s="19" t="s">
        <v>1467</v>
      </c>
      <c r="F63" s="20" t="s">
        <v>1468</v>
      </c>
      <c r="G63" s="20" t="s">
        <v>1469</v>
      </c>
      <c r="H63" s="18"/>
    </row>
    <row r="64" spans="1:8" s="2" customFormat="1" ht="13.5" customHeight="1">
      <c r="A64" s="29"/>
      <c r="B64" s="46" t="s">
        <v>1459</v>
      </c>
      <c r="C64" s="25"/>
      <c r="D64" s="41"/>
      <c r="E64" s="47"/>
      <c r="F64" s="48"/>
      <c r="G64" s="49"/>
      <c r="H64" s="41"/>
    </row>
    <row r="65" spans="1:8" s="2" customFormat="1" ht="13.5" customHeight="1">
      <c r="A65" s="27">
        <v>2</v>
      </c>
      <c r="B65" s="39" t="str">
        <f>VLOOKUP($A65,'PT ORGANISMOS'!$B$5:$H$1024,4,FALSE)</f>
        <v>ac.015</v>
      </c>
      <c r="C65" s="7" t="str">
        <f>VLOOKUP($A65,'PT ORGANISMOS'!$B$5:$H$1024,3,FALSE)</f>
        <v>Hierro mejorado de 10 mm.</v>
      </c>
      <c r="D65" s="8" t="str">
        <f>VLOOKUP($A65,'PT ORGANISMOS'!$B$5:$H$1024,7,FALSE)</f>
        <v>kg</v>
      </c>
      <c r="E65" s="32">
        <v>78.733000000000004</v>
      </c>
      <c r="F65" s="22">
        <f>VLOOKUP($B65,IN_05_17!$B:$E,4,)</f>
        <v>21.921920795949536</v>
      </c>
      <c r="G65" s="13">
        <f>F65*E65</f>
        <v>1725.9785900274949</v>
      </c>
      <c r="H65" s="8"/>
    </row>
    <row r="66" spans="1:8" s="2" customFormat="1" ht="13.5" customHeight="1">
      <c r="A66" s="27">
        <v>181</v>
      </c>
      <c r="B66" s="39" t="str">
        <f>VLOOKUP($A66,'PT ORGANISMOS'!$B$5:$H$1024,4,FALSE)</f>
        <v>li.006</v>
      </c>
      <c r="C66" s="7" t="str">
        <f>VLOOKUP($A66,'PT ORGANISMOS'!$B$5:$H$1024,3,FALSE)</f>
        <v>Cemento Portland</v>
      </c>
      <c r="D66" s="8" t="str">
        <f>VLOOKUP($A66,'PT ORGANISMOS'!$B$5:$H$1024,7,FALSE)</f>
        <v>kg</v>
      </c>
      <c r="E66" s="12">
        <v>310</v>
      </c>
      <c r="F66" s="22">
        <f>VLOOKUP($B66,IN_05_17!$B:$E,4,)</f>
        <v>5.7139735354607444</v>
      </c>
      <c r="G66" s="13">
        <f>F66*E66</f>
        <v>1771.3317959928308</v>
      </c>
      <c r="H66" s="8"/>
    </row>
    <row r="67" spans="1:8" s="2" customFormat="1" ht="13.5" customHeight="1">
      <c r="A67" s="27">
        <v>187</v>
      </c>
      <c r="B67" s="39" t="str">
        <f>VLOOKUP($A67,'PT ORGANISMOS'!$B$5:$H$1024,4,FALSE)</f>
        <v>ma.006</v>
      </c>
      <c r="C67" s="7" t="str">
        <f>VLOOKUP($A67,'PT ORGANISMOS'!$B$5:$H$1024,3,FALSE)</f>
        <v>Madera 1ra. pino nacional s/cepillar</v>
      </c>
      <c r="D67" s="8" t="str">
        <f>VLOOKUP($A67,'PT ORGANISMOS'!$B$5:$H$1024,7,FALSE)</f>
        <v>m2</v>
      </c>
      <c r="E67" s="12">
        <v>3.43</v>
      </c>
      <c r="F67" s="22">
        <f>VLOOKUP($B67,IN_05_17!$B:$E,4,)</f>
        <v>195.54573022427849</v>
      </c>
      <c r="G67" s="13">
        <f>F67*E67</f>
        <v>670.72185466927522</v>
      </c>
      <c r="H67" s="8"/>
    </row>
    <row r="68" spans="1:8" s="2" customFormat="1" ht="13.5" customHeight="1">
      <c r="A68" s="27">
        <v>33</v>
      </c>
      <c r="B68" s="39" t="str">
        <f>VLOOKUP($A68,'PT ORGANISMOS'!$B$5:$H$1024,4,FALSE)</f>
        <v>ar.003</v>
      </c>
      <c r="C68" s="7" t="str">
        <f>VLOOKUP($A68,'PT ORGANISMOS'!$B$5:$H$1024,3,FALSE)</f>
        <v>Ripio zarandeado 1/3</v>
      </c>
      <c r="D68" s="8" t="str">
        <f>VLOOKUP($A68,'PT ORGANISMOS'!$B$5:$H$1024,7,FALSE)</f>
        <v>m3</v>
      </c>
      <c r="E68" s="12">
        <v>0.7</v>
      </c>
      <c r="F68" s="22">
        <f>VLOOKUP($B68,IN_05_17!$B:$E,4,)</f>
        <v>321.58116026049601</v>
      </c>
      <c r="G68" s="13">
        <f>F68*E68</f>
        <v>225.1068121823472</v>
      </c>
      <c r="H68" s="8"/>
    </row>
    <row r="69" spans="1:8" s="2" customFormat="1" ht="13.5" customHeight="1">
      <c r="A69" s="27">
        <v>31</v>
      </c>
      <c r="B69" s="39" t="str">
        <f>VLOOKUP($A69,'PT ORGANISMOS'!$B$5:$H$1024,4,FALSE)</f>
        <v>ar.001</v>
      </c>
      <c r="C69" s="7" t="str">
        <f>VLOOKUP($A69,'PT ORGANISMOS'!$B$5:$H$1024,3,FALSE)</f>
        <v>Arena Gruesa</v>
      </c>
      <c r="D69" s="8" t="str">
        <f>VLOOKUP($A69,'PT ORGANISMOS'!$B$5:$H$1024,7,FALSE)</f>
        <v>m3</v>
      </c>
      <c r="E69" s="12">
        <v>0.6</v>
      </c>
      <c r="F69" s="22">
        <f>VLOOKUP($B69,IN_05_17!$B:$E,4,)</f>
        <v>310.40665205320892</v>
      </c>
      <c r="G69" s="13">
        <f>F69*E69</f>
        <v>186.24399123192535</v>
      </c>
      <c r="H69" s="8"/>
    </row>
    <row r="70" spans="1:8" s="2" customFormat="1" ht="13.5" customHeight="1">
      <c r="A70" s="27"/>
      <c r="B70" s="35" t="s">
        <v>1460</v>
      </c>
      <c r="C70" s="7"/>
      <c r="D70" s="8"/>
      <c r="E70" s="12"/>
      <c r="F70" s="22"/>
      <c r="G70" s="13"/>
      <c r="H70" s="8"/>
    </row>
    <row r="71" spans="1:8" s="2" customFormat="1" ht="13.5" customHeight="1">
      <c r="A71" s="27">
        <v>202</v>
      </c>
      <c r="B71" s="39" t="str">
        <f>VLOOKUP($A71,'PT ORGANISMOS'!$B$5:$H$1024,4,FALSE)</f>
        <v>mo.006</v>
      </c>
      <c r="C71" s="7" t="str">
        <f>VLOOKUP($A71,'PT ORGANISMOS'!$B$5:$H$1024,3,FALSE)</f>
        <v>Cuadrilla tipo UOCRA</v>
      </c>
      <c r="D71" s="8" t="str">
        <f>VLOOKUP($A71,'PT ORGANISMOS'!$B$5:$H$1024,7,FALSE)</f>
        <v>h</v>
      </c>
      <c r="E71" s="12">
        <v>30.2</v>
      </c>
      <c r="F71" s="22">
        <f>VLOOKUP($B71,IN_05_17!$B:$E,4,)</f>
        <v>125.92885000000004</v>
      </c>
      <c r="G71" s="13">
        <f>F71*E71</f>
        <v>3803.0512700000013</v>
      </c>
      <c r="H71" s="8"/>
    </row>
    <row r="72" spans="1:8" s="2" customFormat="1" ht="13.5" customHeight="1">
      <c r="A72" s="27"/>
      <c r="B72" s="35" t="s">
        <v>1461</v>
      </c>
      <c r="C72" s="7"/>
      <c r="D72" s="8"/>
      <c r="E72" s="12"/>
      <c r="F72" s="22"/>
      <c r="G72" s="13"/>
      <c r="H72" s="8"/>
    </row>
    <row r="73" spans="1:8" s="2" customFormat="1" ht="13.5" customHeight="1">
      <c r="A73" s="30">
        <v>83</v>
      </c>
      <c r="B73" s="40" t="str">
        <f>VLOOKUP($A73,'PT ORGANISMOS'!$B$5:$H$1024,4,FALSE)</f>
        <v>eq.020</v>
      </c>
      <c r="C73" s="14" t="str">
        <f>VLOOKUP($A73,'PT ORGANISMOS'!$B$5:$H$1024,3,FALSE)</f>
        <v>Mixer hormigón 5 m3</v>
      </c>
      <c r="D73" s="15" t="str">
        <f>VLOOKUP($A73,'PT ORGANISMOS'!$B$5:$H$1024,7,FALSE)</f>
        <v>h</v>
      </c>
      <c r="E73" s="16">
        <v>0.05</v>
      </c>
      <c r="F73" s="24">
        <f>VLOOKUP($B73,IN_05_17!$B:$E,4,)</f>
        <v>1479.2755694165371</v>
      </c>
      <c r="G73" s="17">
        <f>F73*E73</f>
        <v>73.963778470826853</v>
      </c>
      <c r="H73" s="15"/>
    </row>
    <row r="76" spans="1:8" s="2" customFormat="1" ht="15.75">
      <c r="A76" s="50" t="s">
        <v>12</v>
      </c>
      <c r="B76" s="42" t="s">
        <v>1490</v>
      </c>
      <c r="C76" s="11"/>
      <c r="D76" s="45" t="s">
        <v>1470</v>
      </c>
      <c r="E76" s="43" t="str">
        <f>A76</f>
        <v>0.12.05.F</v>
      </c>
      <c r="F76" s="45" t="s">
        <v>1477</v>
      </c>
      <c r="G76" s="44">
        <f>SUM(G78:G89)</f>
        <v>1181.3759977428151</v>
      </c>
      <c r="H76" s="8" t="s">
        <v>3</v>
      </c>
    </row>
    <row r="77" spans="1:8" s="2" customFormat="1" ht="15">
      <c r="A77" s="28"/>
      <c r="B77" s="34" t="s">
        <v>1466</v>
      </c>
      <c r="C77" s="18"/>
      <c r="D77" s="19" t="s">
        <v>1471</v>
      </c>
      <c r="E77" s="19" t="s">
        <v>1467</v>
      </c>
      <c r="F77" s="20" t="s">
        <v>1468</v>
      </c>
      <c r="G77" s="20" t="s">
        <v>1469</v>
      </c>
      <c r="H77" s="18"/>
    </row>
    <row r="78" spans="1:8" s="2" customFormat="1" ht="13.5" customHeight="1">
      <c r="A78" s="29"/>
      <c r="B78" s="46" t="s">
        <v>1459</v>
      </c>
      <c r="C78" s="25"/>
      <c r="D78" s="41"/>
      <c r="E78" s="47"/>
      <c r="F78" s="48"/>
      <c r="G78" s="49"/>
      <c r="H78" s="41"/>
    </row>
    <row r="79" spans="1:8" s="2" customFormat="1" ht="13.5" customHeight="1">
      <c r="A79" s="27">
        <v>4</v>
      </c>
      <c r="B79" s="39" t="str">
        <f>VLOOKUP($A79,'PT ORGANISMOS'!$B$5:$H$1024,4,FALSE)</f>
        <v>ac.030</v>
      </c>
      <c r="C79" s="7" t="str">
        <f>VLOOKUP($A79,'PT ORGANISMOS'!$B$5:$H$1024,3,FALSE)</f>
        <v>Malla Sima R92</v>
      </c>
      <c r="D79" s="8" t="str">
        <f>VLOOKUP($A79,'PT ORGANISMOS'!$B$5:$H$1024,7,FALSE)</f>
        <v>kg</v>
      </c>
      <c r="E79" s="12">
        <v>1.28</v>
      </c>
      <c r="F79" s="22">
        <f>VLOOKUP($B79,IN_05_17!$B:$E,4,)</f>
        <v>37.912616858057454</v>
      </c>
      <c r="G79" s="13">
        <f t="shared" ref="G79:G85" si="0">F79*E79</f>
        <v>48.528149578313545</v>
      </c>
      <c r="H79" s="8"/>
    </row>
    <row r="80" spans="1:8" s="2" customFormat="1" ht="13.5" customHeight="1">
      <c r="A80" s="27">
        <v>177</v>
      </c>
      <c r="B80" s="39" t="str">
        <f>VLOOKUP($A80,'PT ORGANISMOS'!$B$5:$H$1024,4,FALSE)</f>
        <v>la.010</v>
      </c>
      <c r="C80" s="7" t="str">
        <f>VLOOKUP($A80,'PT ORGANISMOS'!$B$5:$H$1024,3,FALSE)</f>
        <v>Bovedilla cerámica para viguetas 12,5x40x25</v>
      </c>
      <c r="D80" s="8" t="str">
        <f>VLOOKUP($A80,'PT ORGANISMOS'!$B$5:$H$1024,7,FALSE)</f>
        <v>u</v>
      </c>
      <c r="E80" s="12">
        <v>8</v>
      </c>
      <c r="F80" s="22">
        <f>VLOOKUP($B80,IN_05_17!$B:$E,4,)</f>
        <v>15.58935631626739</v>
      </c>
      <c r="G80" s="13">
        <f t="shared" si="0"/>
        <v>124.71485053013912</v>
      </c>
      <c r="H80" s="8"/>
    </row>
    <row r="81" spans="1:8" s="2" customFormat="1" ht="13.5" customHeight="1">
      <c r="A81" s="27">
        <v>43</v>
      </c>
      <c r="B81" s="39" t="str">
        <f>VLOOKUP($A81,'PT ORGANISMOS'!$B$5:$H$1024,4,FALSE)</f>
        <v>bl.003</v>
      </c>
      <c r="C81" s="7" t="str">
        <f>VLOOKUP($A81,'PT ORGANISMOS'!$B$5:$H$1024,3,FALSE)</f>
        <v>Viguetas pretensadas 3.90 m.</v>
      </c>
      <c r="D81" s="8" t="str">
        <f>VLOOKUP($A81,'PT ORGANISMOS'!$B$5:$H$1024,7,FALSE)</f>
        <v>m</v>
      </c>
      <c r="E81" s="12">
        <v>2.1</v>
      </c>
      <c r="F81" s="22">
        <f>VLOOKUP($B81,IN_05_17!$B:$E,4,)</f>
        <v>62.34496500768644</v>
      </c>
      <c r="G81" s="13">
        <f t="shared" si="0"/>
        <v>130.92442651614152</v>
      </c>
      <c r="H81" s="8"/>
    </row>
    <row r="82" spans="1:8" s="2" customFormat="1" ht="13.5" customHeight="1">
      <c r="A82" s="27">
        <v>181</v>
      </c>
      <c r="B82" s="39" t="str">
        <f>VLOOKUP($A82,'PT ORGANISMOS'!$B$5:$H$1024,4,FALSE)</f>
        <v>li.006</v>
      </c>
      <c r="C82" s="7" t="str">
        <f>VLOOKUP($A82,'PT ORGANISMOS'!$B$5:$H$1024,3,FALSE)</f>
        <v>Cemento Portland</v>
      </c>
      <c r="D82" s="8" t="str">
        <f>VLOOKUP($A82,'PT ORGANISMOS'!$B$5:$H$1024,7,FALSE)</f>
        <v>kg</v>
      </c>
      <c r="E82" s="12">
        <v>20</v>
      </c>
      <c r="F82" s="22">
        <f>VLOOKUP($B82,IN_05_17!$B:$E,4,)</f>
        <v>5.7139735354607444</v>
      </c>
      <c r="G82" s="13">
        <f t="shared" si="0"/>
        <v>114.27947070921489</v>
      </c>
      <c r="H82" s="8"/>
    </row>
    <row r="83" spans="1:8" s="2" customFormat="1" ht="13.5" customHeight="1">
      <c r="A83" s="27">
        <v>187</v>
      </c>
      <c r="B83" s="39" t="str">
        <f>VLOOKUP($A83,'PT ORGANISMOS'!$B$5:$H$1024,4,FALSE)</f>
        <v>ma.006</v>
      </c>
      <c r="C83" s="7" t="str">
        <f>VLOOKUP($A83,'PT ORGANISMOS'!$B$5:$H$1024,3,FALSE)</f>
        <v>Madera 1ra. pino nacional s/cepillar</v>
      </c>
      <c r="D83" s="8" t="str">
        <f>VLOOKUP($A83,'PT ORGANISMOS'!$B$5:$H$1024,7,FALSE)</f>
        <v>m2</v>
      </c>
      <c r="E83" s="32">
        <v>0.872</v>
      </c>
      <c r="F83" s="22">
        <f>VLOOKUP($B83,IN_05_17!$B:$E,4,)</f>
        <v>195.54573022427849</v>
      </c>
      <c r="G83" s="13">
        <f t="shared" si="0"/>
        <v>170.51587675557084</v>
      </c>
      <c r="H83" s="8"/>
    </row>
    <row r="84" spans="1:8" s="2" customFormat="1" ht="13.5" customHeight="1">
      <c r="A84" s="27">
        <v>33</v>
      </c>
      <c r="B84" s="39" t="str">
        <f>VLOOKUP($A84,'PT ORGANISMOS'!$B$5:$H$1024,4,FALSE)</f>
        <v>ar.003</v>
      </c>
      <c r="C84" s="7" t="str">
        <f>VLOOKUP($A84,'PT ORGANISMOS'!$B$5:$H$1024,3,FALSE)</f>
        <v>Ripio zarandeado 1/3</v>
      </c>
      <c r="D84" s="8" t="str">
        <f>VLOOKUP($A84,'PT ORGANISMOS'!$B$5:$H$1024,7,FALSE)</f>
        <v>m3</v>
      </c>
      <c r="E84" s="32">
        <v>3.3000000000000002E-2</v>
      </c>
      <c r="F84" s="22">
        <f>VLOOKUP($B84,IN_05_17!$B:$E,4,)</f>
        <v>321.58116026049601</v>
      </c>
      <c r="G84" s="13">
        <f t="shared" si="0"/>
        <v>10.612178288596368</v>
      </c>
      <c r="H84" s="8"/>
    </row>
    <row r="85" spans="1:8" s="2" customFormat="1" ht="13.5" customHeight="1">
      <c r="A85" s="27">
        <v>31</v>
      </c>
      <c r="B85" s="39" t="str">
        <f>VLOOKUP($A85,'PT ORGANISMOS'!$B$5:$H$1024,4,FALSE)</f>
        <v>ar.001</v>
      </c>
      <c r="C85" s="7" t="str">
        <f>VLOOKUP($A85,'PT ORGANISMOS'!$B$5:$H$1024,3,FALSE)</f>
        <v>Arena Gruesa</v>
      </c>
      <c r="D85" s="8" t="str">
        <f>VLOOKUP($A85,'PT ORGANISMOS'!$B$5:$H$1024,7,FALSE)</f>
        <v>m3</v>
      </c>
      <c r="E85" s="32">
        <v>3.3000000000000002E-2</v>
      </c>
      <c r="F85" s="22">
        <f>VLOOKUP($B85,IN_05_17!$B:$E,4,)</f>
        <v>310.40665205320892</v>
      </c>
      <c r="G85" s="13">
        <f t="shared" si="0"/>
        <v>10.243419517755894</v>
      </c>
      <c r="H85" s="8"/>
    </row>
    <row r="86" spans="1:8" s="2" customFormat="1" ht="13.5" customHeight="1">
      <c r="A86" s="27"/>
      <c r="B86" s="35" t="s">
        <v>1460</v>
      </c>
      <c r="C86" s="7"/>
      <c r="D86" s="8"/>
      <c r="E86" s="12"/>
      <c r="F86" s="21"/>
      <c r="G86" s="13"/>
      <c r="H86" s="8"/>
    </row>
    <row r="87" spans="1:8" s="2" customFormat="1" ht="13.5" customHeight="1">
      <c r="A87" s="27">
        <v>202</v>
      </c>
      <c r="B87" s="39" t="str">
        <f>VLOOKUP($A87,'PT ORGANISMOS'!$B$5:$H$1024,4,FALSE)</f>
        <v>mo.006</v>
      </c>
      <c r="C87" s="7" t="str">
        <f>VLOOKUP($A87,'PT ORGANISMOS'!$B$5:$H$1024,3,FALSE)</f>
        <v>Cuadrilla tipo UOCRA</v>
      </c>
      <c r="D87" s="8" t="str">
        <f>VLOOKUP($A87,'PT ORGANISMOS'!$B$5:$H$1024,7,FALSE)</f>
        <v>h</v>
      </c>
      <c r="E87" s="12">
        <v>4.4800000000000004</v>
      </c>
      <c r="F87" s="22">
        <f>VLOOKUP($B87,IN_05_17!$B:$E,4,)</f>
        <v>125.92885000000004</v>
      </c>
      <c r="G87" s="13">
        <f>F87*E87</f>
        <v>564.16124800000023</v>
      </c>
      <c r="H87" s="8"/>
    </row>
    <row r="88" spans="1:8" s="2" customFormat="1" ht="13.5" customHeight="1">
      <c r="A88" s="27"/>
      <c r="B88" s="35" t="s">
        <v>1461</v>
      </c>
      <c r="C88" s="7"/>
      <c r="D88" s="8"/>
      <c r="E88" s="12"/>
      <c r="F88" s="22"/>
      <c r="G88" s="13"/>
      <c r="H88" s="8"/>
    </row>
    <row r="89" spans="1:8" s="2" customFormat="1" ht="13.5" customHeight="1">
      <c r="A89" s="30">
        <v>83</v>
      </c>
      <c r="B89" s="40" t="str">
        <f>VLOOKUP($A89,'PT ORGANISMOS'!$B$5:$H$1024,4,FALSE)</f>
        <v>eq.020</v>
      </c>
      <c r="C89" s="14" t="str">
        <f>VLOOKUP($A89,'PT ORGANISMOS'!$B$5:$H$1024,3,FALSE)</f>
        <v>Mixer hormigón 5 m3</v>
      </c>
      <c r="D89" s="15" t="str">
        <f>VLOOKUP($A89,'PT ORGANISMOS'!$B$5:$H$1024,7,FALSE)</f>
        <v>h</v>
      </c>
      <c r="E89" s="31">
        <v>5.0000000000000001E-3</v>
      </c>
      <c r="F89" s="24">
        <f>VLOOKUP($B89,IN_05_17!$B:$E,4,)</f>
        <v>1479.2755694165371</v>
      </c>
      <c r="G89" s="17">
        <f>F89*E89</f>
        <v>7.396377847082686</v>
      </c>
      <c r="H89" s="15"/>
    </row>
    <row r="92" spans="1:8" s="2" customFormat="1" ht="15.75">
      <c r="A92" s="50" t="s">
        <v>11</v>
      </c>
      <c r="B92" s="42" t="s">
        <v>1491</v>
      </c>
      <c r="C92" s="11"/>
      <c r="D92" s="45" t="s">
        <v>1470</v>
      </c>
      <c r="E92" s="43" t="str">
        <f>A92</f>
        <v>0.12.06.F</v>
      </c>
      <c r="F92" s="45" t="s">
        <v>1477</v>
      </c>
      <c r="G92" s="44">
        <f>SUM(G94:G104)</f>
        <v>8470.633968652277</v>
      </c>
      <c r="H92" s="8" t="s">
        <v>1</v>
      </c>
    </row>
    <row r="93" spans="1:8" s="2" customFormat="1" ht="15">
      <c r="A93" s="28"/>
      <c r="B93" s="34" t="s">
        <v>1466</v>
      </c>
      <c r="C93" s="18"/>
      <c r="D93" s="19" t="s">
        <v>1471</v>
      </c>
      <c r="E93" s="19" t="s">
        <v>1467</v>
      </c>
      <c r="F93" s="20" t="s">
        <v>1468</v>
      </c>
      <c r="G93" s="20" t="s">
        <v>1469</v>
      </c>
      <c r="H93" s="18"/>
    </row>
    <row r="94" spans="1:8" s="2" customFormat="1" ht="13.5" customHeight="1">
      <c r="A94" s="29"/>
      <c r="B94" s="46" t="s">
        <v>1459</v>
      </c>
      <c r="C94" s="25"/>
      <c r="D94" s="41"/>
      <c r="E94" s="47"/>
      <c r="F94" s="48"/>
      <c r="G94" s="49"/>
      <c r="H94" s="41"/>
    </row>
    <row r="95" spans="1:8" s="2" customFormat="1" ht="13.5" customHeight="1">
      <c r="A95" s="27">
        <v>2</v>
      </c>
      <c r="B95" s="39" t="str">
        <f>VLOOKUP($A95,'PT ORGANISMOS'!$B$5:$H$1024,4,FALSE)</f>
        <v>ac.015</v>
      </c>
      <c r="C95" s="7" t="str">
        <f>VLOOKUP($A95,'PT ORGANISMOS'!$B$5:$H$1024,3,FALSE)</f>
        <v>Hierro mejorado de 10 mm.</v>
      </c>
      <c r="D95" s="8" t="str">
        <f>VLOOKUP($A95,'PT ORGANISMOS'!$B$5:$H$1024,7,FALSE)</f>
        <v>kg</v>
      </c>
      <c r="E95" s="12">
        <v>14.94</v>
      </c>
      <c r="F95" s="22">
        <f>VLOOKUP($B95,IN_05_17!$B:$E,4,)</f>
        <v>21.921920795949536</v>
      </c>
      <c r="G95" s="13">
        <f t="shared" ref="G95:G100" si="1">F95*E95</f>
        <v>327.51349669148607</v>
      </c>
      <c r="H95" s="8"/>
    </row>
    <row r="96" spans="1:8" s="2" customFormat="1" ht="13.5" customHeight="1">
      <c r="A96" s="27">
        <v>4</v>
      </c>
      <c r="B96" s="39" t="str">
        <f>VLOOKUP($A96,'PT ORGANISMOS'!$B$5:$H$1024,4,FALSE)</f>
        <v>ac.030</v>
      </c>
      <c r="C96" s="7" t="str">
        <f>VLOOKUP($A96,'PT ORGANISMOS'!$B$5:$H$1024,3,FALSE)</f>
        <v>Malla Sima R92</v>
      </c>
      <c r="D96" s="8" t="str">
        <f>VLOOKUP($A96,'PT ORGANISMOS'!$B$5:$H$1024,7,FALSE)</f>
        <v>kg</v>
      </c>
      <c r="E96" s="12">
        <v>52.5</v>
      </c>
      <c r="F96" s="22">
        <f>VLOOKUP($B96,IN_05_17!$B:$E,4,)</f>
        <v>37.912616858057454</v>
      </c>
      <c r="G96" s="13">
        <f t="shared" si="1"/>
        <v>1990.4123850480164</v>
      </c>
      <c r="H96" s="8"/>
    </row>
    <row r="97" spans="1:8" s="2" customFormat="1" ht="13.5" customHeight="1">
      <c r="A97" s="27">
        <v>181</v>
      </c>
      <c r="B97" s="39" t="str">
        <f>VLOOKUP($A97,'PT ORGANISMOS'!$B$5:$H$1024,4,FALSE)</f>
        <v>li.006</v>
      </c>
      <c r="C97" s="7" t="str">
        <f>VLOOKUP($A97,'PT ORGANISMOS'!$B$5:$H$1024,3,FALSE)</f>
        <v>Cemento Portland</v>
      </c>
      <c r="D97" s="8" t="str">
        <f>VLOOKUP($A97,'PT ORGANISMOS'!$B$5:$H$1024,7,FALSE)</f>
        <v>kg</v>
      </c>
      <c r="E97" s="12">
        <v>315</v>
      </c>
      <c r="F97" s="22">
        <f>VLOOKUP($B97,IN_05_17!$B:$E,4,)</f>
        <v>5.7139735354607444</v>
      </c>
      <c r="G97" s="13">
        <f t="shared" si="1"/>
        <v>1799.9016636701344</v>
      </c>
      <c r="H97" s="8"/>
    </row>
    <row r="98" spans="1:8" s="2" customFormat="1" ht="13.5" customHeight="1">
      <c r="A98" s="27">
        <v>33</v>
      </c>
      <c r="B98" s="39" t="str">
        <f>VLOOKUP($A98,'PT ORGANISMOS'!$B$5:$H$1024,4,FALSE)</f>
        <v>ar.003</v>
      </c>
      <c r="C98" s="7" t="str">
        <f>VLOOKUP($A98,'PT ORGANISMOS'!$B$5:$H$1024,3,FALSE)</f>
        <v>Ripio zarandeado 1/3</v>
      </c>
      <c r="D98" s="8" t="str">
        <f>VLOOKUP($A98,'PT ORGANISMOS'!$B$5:$H$1024,7,FALSE)</f>
        <v>m3</v>
      </c>
      <c r="E98" s="12">
        <v>0.7</v>
      </c>
      <c r="F98" s="22">
        <f>VLOOKUP($B98,IN_05_17!$B:$E,4,)</f>
        <v>321.58116026049601</v>
      </c>
      <c r="G98" s="13">
        <f t="shared" si="1"/>
        <v>225.1068121823472</v>
      </c>
      <c r="H98" s="8"/>
    </row>
    <row r="99" spans="1:8" s="2" customFormat="1" ht="13.5" customHeight="1">
      <c r="A99" s="27">
        <v>50</v>
      </c>
      <c r="B99" s="39" t="str">
        <f>VLOOKUP($A99,'PT ORGANISMOS'!$B$5:$H$1024,4,FALSE)</f>
        <v>ch.004</v>
      </c>
      <c r="C99" s="7" t="str">
        <f>VLOOKUP($A99,'PT ORGANISMOS'!$B$5:$H$1024,3,FALSE)</f>
        <v>Chapa de hierro N°16 DD de 1 x 2 m.</v>
      </c>
      <c r="D99" s="8" t="str">
        <f>VLOOKUP($A99,'PT ORGANISMOS'!$B$5:$H$1024,7,FALSE)</f>
        <v>kg</v>
      </c>
      <c r="E99" s="12">
        <v>3.31</v>
      </c>
      <c r="F99" s="22">
        <f>VLOOKUP($B99,IN_05_17!$B:$E,4,)</f>
        <v>27.077444518894168</v>
      </c>
      <c r="G99" s="13">
        <f t="shared" si="1"/>
        <v>89.626341357539701</v>
      </c>
      <c r="H99" s="8"/>
    </row>
    <row r="100" spans="1:8" s="2" customFormat="1" ht="13.5" customHeight="1">
      <c r="A100" s="27">
        <v>31</v>
      </c>
      <c r="B100" s="39" t="str">
        <f>VLOOKUP($A100,'PT ORGANISMOS'!$B$5:$H$1024,4,FALSE)</f>
        <v>ar.001</v>
      </c>
      <c r="C100" s="7" t="str">
        <f>VLOOKUP($A100,'PT ORGANISMOS'!$B$5:$H$1024,3,FALSE)</f>
        <v>Arena Gruesa</v>
      </c>
      <c r="D100" s="8" t="str">
        <f>VLOOKUP($A100,'PT ORGANISMOS'!$B$5:$H$1024,7,FALSE)</f>
        <v>m3</v>
      </c>
      <c r="E100" s="12">
        <v>0.6</v>
      </c>
      <c r="F100" s="22">
        <f>VLOOKUP($B100,IN_05_17!$B:$E,4,)</f>
        <v>310.40665205320892</v>
      </c>
      <c r="G100" s="13">
        <f t="shared" si="1"/>
        <v>186.24399123192535</v>
      </c>
      <c r="H100" s="8"/>
    </row>
    <row r="101" spans="1:8" s="2" customFormat="1" ht="13.5" customHeight="1">
      <c r="A101" s="27"/>
      <c r="B101" s="35" t="s">
        <v>1460</v>
      </c>
      <c r="C101" s="7"/>
      <c r="D101" s="8"/>
      <c r="E101" s="12"/>
      <c r="F101" s="22"/>
      <c r="G101" s="13"/>
      <c r="H101" s="8"/>
    </row>
    <row r="102" spans="1:8" s="2" customFormat="1" ht="13.5" customHeight="1">
      <c r="A102" s="27">
        <v>202</v>
      </c>
      <c r="B102" s="39" t="str">
        <f>VLOOKUP($A102,'PT ORGANISMOS'!$B$5:$H$1024,4,FALSE)</f>
        <v>mo.006</v>
      </c>
      <c r="C102" s="7" t="str">
        <f>VLOOKUP($A102,'PT ORGANISMOS'!$B$5:$H$1024,3,FALSE)</f>
        <v>Cuadrilla tipo UOCRA</v>
      </c>
      <c r="D102" s="8" t="str">
        <f>VLOOKUP($A102,'PT ORGANISMOS'!$B$5:$H$1024,7,FALSE)</f>
        <v>h</v>
      </c>
      <c r="E102" s="12">
        <v>30</v>
      </c>
      <c r="F102" s="22">
        <f>VLOOKUP($B102,IN_05_17!$B:$E,4,)</f>
        <v>125.92885000000004</v>
      </c>
      <c r="G102" s="13">
        <f>F102*E102</f>
        <v>3777.8655000000012</v>
      </c>
      <c r="H102" s="8"/>
    </row>
    <row r="103" spans="1:8" s="2" customFormat="1" ht="13.5" customHeight="1">
      <c r="A103" s="27"/>
      <c r="B103" s="35" t="s">
        <v>1461</v>
      </c>
      <c r="C103" s="7"/>
      <c r="D103" s="8"/>
      <c r="E103" s="12"/>
      <c r="F103" s="22"/>
      <c r="G103" s="13"/>
      <c r="H103" s="8"/>
    </row>
    <row r="104" spans="1:8" s="2" customFormat="1" ht="13.5" customHeight="1">
      <c r="A104" s="30">
        <v>83</v>
      </c>
      <c r="B104" s="40" t="str">
        <f>VLOOKUP($A104,'PT ORGANISMOS'!$B$5:$H$1024,4,FALSE)</f>
        <v>eq.020</v>
      </c>
      <c r="C104" s="14" t="str">
        <f>VLOOKUP($A104,'PT ORGANISMOS'!$B$5:$H$1024,3,FALSE)</f>
        <v>Mixer hormigón 5 m3</v>
      </c>
      <c r="D104" s="15" t="str">
        <f>VLOOKUP($A104,'PT ORGANISMOS'!$B$5:$H$1024,7,FALSE)</f>
        <v>h</v>
      </c>
      <c r="E104" s="16">
        <v>0.05</v>
      </c>
      <c r="F104" s="24">
        <f>VLOOKUP($B104,IN_05_17!$B:$E,4,)</f>
        <v>1479.2755694165371</v>
      </c>
      <c r="G104" s="17">
        <f>F104*E104</f>
        <v>73.963778470826853</v>
      </c>
      <c r="H104" s="15"/>
    </row>
    <row r="107" spans="1:8" s="2" customFormat="1" ht="15.75">
      <c r="A107" s="50" t="s">
        <v>10</v>
      </c>
      <c r="B107" s="42" t="s">
        <v>1492</v>
      </c>
      <c r="C107" s="11"/>
      <c r="D107" s="45" t="s">
        <v>1470</v>
      </c>
      <c r="E107" s="43" t="str">
        <f>A107</f>
        <v>0.12.07.F</v>
      </c>
      <c r="F107" s="45" t="s">
        <v>1477</v>
      </c>
      <c r="G107" s="44">
        <f>SUM(G109:G118)</f>
        <v>9644.4464611291405</v>
      </c>
      <c r="H107" s="8" t="s">
        <v>1</v>
      </c>
    </row>
    <row r="108" spans="1:8" s="2" customFormat="1" ht="15">
      <c r="A108" s="28"/>
      <c r="B108" s="34" t="s">
        <v>1466</v>
      </c>
      <c r="C108" s="18"/>
      <c r="D108" s="19" t="s">
        <v>1471</v>
      </c>
      <c r="E108" s="19" t="s">
        <v>1467</v>
      </c>
      <c r="F108" s="20" t="s">
        <v>1468</v>
      </c>
      <c r="G108" s="20" t="s">
        <v>1469</v>
      </c>
      <c r="H108" s="18"/>
    </row>
    <row r="109" spans="1:8" s="2" customFormat="1" ht="13.5" customHeight="1">
      <c r="A109" s="29"/>
      <c r="B109" s="46" t="s">
        <v>1459</v>
      </c>
      <c r="C109" s="25"/>
      <c r="D109" s="41"/>
      <c r="E109" s="47"/>
      <c r="F109" s="48"/>
      <c r="G109" s="49"/>
      <c r="H109" s="41"/>
    </row>
    <row r="110" spans="1:8" s="2" customFormat="1" ht="13.5" customHeight="1">
      <c r="A110" s="27">
        <v>2</v>
      </c>
      <c r="B110" s="39" t="str">
        <f>VLOOKUP($A110,'PT ORGANISMOS'!$B$5:$H$1024,4,FALSE)</f>
        <v>ac.015</v>
      </c>
      <c r="C110" s="7" t="str">
        <f>VLOOKUP($A110,'PT ORGANISMOS'!$B$5:$H$1024,3,FALSE)</f>
        <v>Hierro mejorado de 10 mm.</v>
      </c>
      <c r="D110" s="8" t="str">
        <f>VLOOKUP($A110,'PT ORGANISMOS'!$B$5:$H$1024,7,FALSE)</f>
        <v>kg</v>
      </c>
      <c r="E110" s="12">
        <v>121.6</v>
      </c>
      <c r="F110" s="22">
        <f>VLOOKUP($B110,IN_05_17!$B:$E,4,)</f>
        <v>21.921920795949536</v>
      </c>
      <c r="G110" s="13">
        <f>F110*E110</f>
        <v>2665.7055687874636</v>
      </c>
      <c r="H110" s="8"/>
    </row>
    <row r="111" spans="1:8" s="2" customFormat="1" ht="13.5" customHeight="1">
      <c r="A111" s="27">
        <v>181</v>
      </c>
      <c r="B111" s="39" t="str">
        <f>VLOOKUP($A111,'PT ORGANISMOS'!$B$5:$H$1024,4,FALSE)</f>
        <v>li.006</v>
      </c>
      <c r="C111" s="7" t="str">
        <f>VLOOKUP($A111,'PT ORGANISMOS'!$B$5:$H$1024,3,FALSE)</f>
        <v>Cemento Portland</v>
      </c>
      <c r="D111" s="8" t="str">
        <f>VLOOKUP($A111,'PT ORGANISMOS'!$B$5:$H$1024,7,FALSE)</f>
        <v>kg</v>
      </c>
      <c r="E111" s="12">
        <v>310</v>
      </c>
      <c r="F111" s="22">
        <f>VLOOKUP($B111,IN_05_17!$B:$E,4,)</f>
        <v>5.7139735354607444</v>
      </c>
      <c r="G111" s="13">
        <f>F111*E111</f>
        <v>1771.3317959928308</v>
      </c>
      <c r="H111" s="8"/>
    </row>
    <row r="112" spans="1:8" s="2" customFormat="1" ht="13.5" customHeight="1">
      <c r="A112" s="27">
        <v>184</v>
      </c>
      <c r="B112" s="39" t="str">
        <f>VLOOKUP($A112,'PT ORGANISMOS'!$B$5:$H$1024,4,FALSE)</f>
        <v>ma.001</v>
      </c>
      <c r="C112" s="7" t="str">
        <f>VLOOKUP($A112,'PT ORGANISMOS'!$B$5:$H$1024,3,FALSE)</f>
        <v>Madera 1ra. pino nacional cepillada</v>
      </c>
      <c r="D112" s="8" t="str">
        <f>VLOOKUP($A112,'PT ORGANISMOS'!$B$5:$H$1024,7,FALSE)</f>
        <v>m2</v>
      </c>
      <c r="E112" s="12">
        <v>3.43</v>
      </c>
      <c r="F112" s="22">
        <f>VLOOKUP($B112,IN_05_17!$B:$E,4,)</f>
        <v>231.96443248963973</v>
      </c>
      <c r="G112" s="13">
        <f>F112*E112</f>
        <v>795.63800343946434</v>
      </c>
      <c r="H112" s="8"/>
    </row>
    <row r="113" spans="1:8" s="2" customFormat="1" ht="13.5" customHeight="1">
      <c r="A113" s="27">
        <v>33</v>
      </c>
      <c r="B113" s="39" t="str">
        <f>VLOOKUP($A113,'PT ORGANISMOS'!$B$5:$H$1024,4,FALSE)</f>
        <v>ar.003</v>
      </c>
      <c r="C113" s="7" t="str">
        <f>VLOOKUP($A113,'PT ORGANISMOS'!$B$5:$H$1024,3,FALSE)</f>
        <v>Ripio zarandeado 1/3</v>
      </c>
      <c r="D113" s="8" t="str">
        <f>VLOOKUP($A113,'PT ORGANISMOS'!$B$5:$H$1024,7,FALSE)</f>
        <v>m3</v>
      </c>
      <c r="E113" s="12">
        <v>0.91</v>
      </c>
      <c r="F113" s="22">
        <f>VLOOKUP($B113,IN_05_17!$B:$E,4,)</f>
        <v>321.58116026049601</v>
      </c>
      <c r="G113" s="13">
        <f>F113*E113</f>
        <v>292.63885583705138</v>
      </c>
      <c r="H113" s="8"/>
    </row>
    <row r="114" spans="1:8" s="2" customFormat="1" ht="13.5" customHeight="1">
      <c r="A114" s="27">
        <v>31</v>
      </c>
      <c r="B114" s="39" t="str">
        <f>VLOOKUP($A114,'PT ORGANISMOS'!$B$5:$H$1024,4,FALSE)</f>
        <v>ar.001</v>
      </c>
      <c r="C114" s="7" t="str">
        <f>VLOOKUP($A114,'PT ORGANISMOS'!$B$5:$H$1024,3,FALSE)</f>
        <v>Arena Gruesa</v>
      </c>
      <c r="D114" s="8" t="str">
        <f>VLOOKUP($A114,'PT ORGANISMOS'!$B$5:$H$1024,7,FALSE)</f>
        <v>m3</v>
      </c>
      <c r="E114" s="12">
        <v>0.78</v>
      </c>
      <c r="F114" s="22">
        <f>VLOOKUP($B114,IN_05_17!$B:$E,4,)</f>
        <v>310.40665205320892</v>
      </c>
      <c r="G114" s="13">
        <f>F114*E114</f>
        <v>242.11718860150296</v>
      </c>
      <c r="H114" s="8"/>
    </row>
    <row r="115" spans="1:8" s="2" customFormat="1" ht="13.5" customHeight="1">
      <c r="A115" s="27"/>
      <c r="B115" s="35" t="s">
        <v>1460</v>
      </c>
      <c r="C115" s="7"/>
      <c r="D115" s="8"/>
      <c r="E115" s="12"/>
      <c r="F115" s="22"/>
      <c r="G115" s="13"/>
      <c r="H115" s="8"/>
    </row>
    <row r="116" spans="1:8" s="2" customFormat="1" ht="13.5" customHeight="1">
      <c r="A116" s="27">
        <v>202</v>
      </c>
      <c r="B116" s="39" t="str">
        <f>VLOOKUP($A116,'PT ORGANISMOS'!$B$5:$H$1024,4,FALSE)</f>
        <v>mo.006</v>
      </c>
      <c r="C116" s="7" t="str">
        <f>VLOOKUP($A116,'PT ORGANISMOS'!$B$5:$H$1024,3,FALSE)</f>
        <v>Cuadrilla tipo UOCRA</v>
      </c>
      <c r="D116" s="8" t="str">
        <f>VLOOKUP($A116,'PT ORGANISMOS'!$B$5:$H$1024,7,FALSE)</f>
        <v>h</v>
      </c>
      <c r="E116" s="12">
        <v>30.2</v>
      </c>
      <c r="F116" s="22">
        <f>VLOOKUP($B116,IN_05_17!$B:$E,4,)</f>
        <v>125.92885000000004</v>
      </c>
      <c r="G116" s="13">
        <f>F116*E116</f>
        <v>3803.0512700000013</v>
      </c>
      <c r="H116" s="8"/>
    </row>
    <row r="117" spans="1:8" s="2" customFormat="1" ht="13.5" customHeight="1">
      <c r="A117" s="27"/>
      <c r="B117" s="35" t="s">
        <v>1461</v>
      </c>
      <c r="C117" s="7"/>
      <c r="D117" s="8"/>
      <c r="E117" s="12"/>
      <c r="F117" s="22"/>
      <c r="G117" s="13"/>
      <c r="H117" s="8"/>
    </row>
    <row r="118" spans="1:8" s="2" customFormat="1" ht="13.5" customHeight="1">
      <c r="A118" s="30">
        <v>83</v>
      </c>
      <c r="B118" s="40" t="str">
        <f>VLOOKUP($A118,'PT ORGANISMOS'!$B$5:$H$1024,4,FALSE)</f>
        <v>eq.020</v>
      </c>
      <c r="C118" s="14" t="str">
        <f>VLOOKUP($A118,'PT ORGANISMOS'!$B$5:$H$1024,3,FALSE)</f>
        <v>Mixer hormigón 5 m3</v>
      </c>
      <c r="D118" s="15" t="str">
        <f>VLOOKUP($A118,'PT ORGANISMOS'!$B$5:$H$1024,7,FALSE)</f>
        <v>h</v>
      </c>
      <c r="E118" s="16">
        <v>0.05</v>
      </c>
      <c r="F118" s="24">
        <f>VLOOKUP($B118,IN_05_17!$B:$E,4,)</f>
        <v>1479.2755694165371</v>
      </c>
      <c r="G118" s="17">
        <f>F118*E118</f>
        <v>73.963778470826853</v>
      </c>
      <c r="H118" s="15"/>
    </row>
    <row r="121" spans="1:8" s="2" customFormat="1" ht="15.75">
      <c r="A121" s="50" t="s">
        <v>9</v>
      </c>
      <c r="B121" s="42" t="s">
        <v>1493</v>
      </c>
      <c r="C121" s="11"/>
      <c r="D121" s="45" t="s">
        <v>1470</v>
      </c>
      <c r="E121" s="43" t="str">
        <f>A121</f>
        <v>0.12.08.F</v>
      </c>
      <c r="F121" s="45" t="s">
        <v>1477</v>
      </c>
      <c r="G121" s="44">
        <f>SUM(G123:G132)</f>
        <v>10673.337191095774</v>
      </c>
      <c r="H121" s="8" t="s">
        <v>1</v>
      </c>
    </row>
    <row r="122" spans="1:8" s="2" customFormat="1" ht="15">
      <c r="A122" s="28"/>
      <c r="B122" s="34" t="s">
        <v>1466</v>
      </c>
      <c r="C122" s="18"/>
      <c r="D122" s="19" t="s">
        <v>1471</v>
      </c>
      <c r="E122" s="19" t="s">
        <v>1467</v>
      </c>
      <c r="F122" s="20" t="s">
        <v>1468</v>
      </c>
      <c r="G122" s="20" t="s">
        <v>1469</v>
      </c>
      <c r="H122" s="18"/>
    </row>
    <row r="123" spans="1:8" s="2" customFormat="1" ht="13.5" customHeight="1">
      <c r="A123" s="29"/>
      <c r="B123" s="46" t="s">
        <v>1459</v>
      </c>
      <c r="C123" s="25"/>
      <c r="D123" s="41"/>
      <c r="E123" s="47"/>
      <c r="F123" s="48"/>
      <c r="G123" s="49"/>
      <c r="H123" s="41"/>
    </row>
    <row r="124" spans="1:8" s="2" customFormat="1" ht="13.5" customHeight="1">
      <c r="A124" s="27">
        <v>2</v>
      </c>
      <c r="B124" s="39" t="str">
        <f>VLOOKUP($A124,'PT ORGANISMOS'!$B$5:$H$1024,4,FALSE)</f>
        <v>ac.015</v>
      </c>
      <c r="C124" s="7" t="str">
        <f>VLOOKUP($A124,'PT ORGANISMOS'!$B$5:$H$1024,3,FALSE)</f>
        <v>Hierro mejorado de 10 mm.</v>
      </c>
      <c r="D124" s="8" t="str">
        <f>VLOOKUP($A124,'PT ORGANISMOS'!$B$5:$H$1024,7,FALSE)</f>
        <v>kg</v>
      </c>
      <c r="E124" s="12">
        <v>147.4</v>
      </c>
      <c r="F124" s="22">
        <f>VLOOKUP($B124,IN_05_17!$B:$E,4,)</f>
        <v>21.921920795949536</v>
      </c>
      <c r="G124" s="13">
        <f>F124*E124</f>
        <v>3231.2911253229618</v>
      </c>
      <c r="H124" s="8"/>
    </row>
    <row r="125" spans="1:8" s="2" customFormat="1" ht="13.5" customHeight="1">
      <c r="A125" s="27">
        <v>181</v>
      </c>
      <c r="B125" s="39" t="str">
        <f>VLOOKUP($A125,'PT ORGANISMOS'!$B$5:$H$1024,4,FALSE)</f>
        <v>li.006</v>
      </c>
      <c r="C125" s="7" t="str">
        <f>VLOOKUP($A125,'PT ORGANISMOS'!$B$5:$H$1024,3,FALSE)</f>
        <v>Cemento Portland</v>
      </c>
      <c r="D125" s="8" t="str">
        <f>VLOOKUP($A125,'PT ORGANISMOS'!$B$5:$H$1024,7,FALSE)</f>
        <v>kg</v>
      </c>
      <c r="E125" s="12">
        <v>310</v>
      </c>
      <c r="F125" s="22">
        <f>VLOOKUP($B125,IN_05_17!$B:$E,4,)</f>
        <v>5.7139735354607444</v>
      </c>
      <c r="G125" s="13">
        <f>F125*E125</f>
        <v>1771.3317959928308</v>
      </c>
      <c r="H125" s="8"/>
    </row>
    <row r="126" spans="1:8" s="2" customFormat="1" ht="13.5" customHeight="1">
      <c r="A126" s="27">
        <v>184</v>
      </c>
      <c r="B126" s="39" t="str">
        <f>VLOOKUP($A126,'PT ORGANISMOS'!$B$5:$H$1024,4,FALSE)</f>
        <v>ma.001</v>
      </c>
      <c r="C126" s="7" t="str">
        <f>VLOOKUP($A126,'PT ORGANISMOS'!$B$5:$H$1024,3,FALSE)</f>
        <v>Madera 1ra. pino nacional cepillada</v>
      </c>
      <c r="D126" s="8" t="str">
        <f>VLOOKUP($A126,'PT ORGANISMOS'!$B$5:$H$1024,7,FALSE)</f>
        <v>m2</v>
      </c>
      <c r="E126" s="32">
        <v>1.9419999999999999</v>
      </c>
      <c r="F126" s="22">
        <f>VLOOKUP($B126,IN_05_17!$B:$E,4,)</f>
        <v>231.96443248963973</v>
      </c>
      <c r="G126" s="13">
        <f>F126*E126</f>
        <v>450.47492789488035</v>
      </c>
      <c r="H126" s="8"/>
    </row>
    <row r="127" spans="1:8" s="2" customFormat="1" ht="13.5" customHeight="1">
      <c r="A127" s="27">
        <v>33</v>
      </c>
      <c r="B127" s="39" t="str">
        <f>VLOOKUP($A127,'PT ORGANISMOS'!$B$5:$H$1024,4,FALSE)</f>
        <v>ar.003</v>
      </c>
      <c r="C127" s="7" t="str">
        <f>VLOOKUP($A127,'PT ORGANISMOS'!$B$5:$H$1024,3,FALSE)</f>
        <v>Ripio zarandeado 1/3</v>
      </c>
      <c r="D127" s="8" t="str">
        <f>VLOOKUP($A127,'PT ORGANISMOS'!$B$5:$H$1024,7,FALSE)</f>
        <v>m3</v>
      </c>
      <c r="E127" s="12">
        <v>0.7</v>
      </c>
      <c r="F127" s="22">
        <f>VLOOKUP($B127,IN_05_17!$B:$E,4,)</f>
        <v>321.58116026049601</v>
      </c>
      <c r="G127" s="13">
        <f>F127*E127</f>
        <v>225.1068121823472</v>
      </c>
      <c r="H127" s="8"/>
    </row>
    <row r="128" spans="1:8" s="2" customFormat="1" ht="13.5" customHeight="1">
      <c r="A128" s="27">
        <v>31</v>
      </c>
      <c r="B128" s="39" t="str">
        <f>VLOOKUP($A128,'PT ORGANISMOS'!$B$5:$H$1024,4,FALSE)</f>
        <v>ar.001</v>
      </c>
      <c r="C128" s="7" t="str">
        <f>VLOOKUP($A128,'PT ORGANISMOS'!$B$5:$H$1024,3,FALSE)</f>
        <v>Arena Gruesa</v>
      </c>
      <c r="D128" s="8" t="str">
        <f>VLOOKUP($A128,'PT ORGANISMOS'!$B$5:$H$1024,7,FALSE)</f>
        <v>m3</v>
      </c>
      <c r="E128" s="12">
        <v>0.6</v>
      </c>
      <c r="F128" s="22">
        <f>VLOOKUP($B128,IN_05_17!$B:$E,4,)</f>
        <v>310.40665205320892</v>
      </c>
      <c r="G128" s="13">
        <f>F128*E128</f>
        <v>186.24399123192535</v>
      </c>
      <c r="H128" s="8"/>
    </row>
    <row r="129" spans="1:8" s="2" customFormat="1" ht="13.5" customHeight="1">
      <c r="A129" s="27"/>
      <c r="B129" s="35" t="s">
        <v>1460</v>
      </c>
      <c r="C129" s="7"/>
      <c r="D129" s="8"/>
      <c r="E129" s="12"/>
      <c r="F129" s="22"/>
      <c r="G129" s="13"/>
      <c r="H129" s="8"/>
    </row>
    <row r="130" spans="1:8" s="2" customFormat="1" ht="13.5" customHeight="1">
      <c r="A130" s="27">
        <v>202</v>
      </c>
      <c r="B130" s="39" t="str">
        <f>VLOOKUP($A130,'PT ORGANISMOS'!$B$5:$H$1024,4,FALSE)</f>
        <v>mo.006</v>
      </c>
      <c r="C130" s="7" t="str">
        <f>VLOOKUP($A130,'PT ORGANISMOS'!$B$5:$H$1024,3,FALSE)</f>
        <v>Cuadrilla tipo UOCRA</v>
      </c>
      <c r="D130" s="8" t="str">
        <f>VLOOKUP($A130,'PT ORGANISMOS'!$B$5:$H$1024,7,FALSE)</f>
        <v>h</v>
      </c>
      <c r="E130" s="12">
        <v>37.6</v>
      </c>
      <c r="F130" s="22">
        <f>VLOOKUP($B130,IN_05_17!$B:$E,4,)</f>
        <v>125.92885000000004</v>
      </c>
      <c r="G130" s="13">
        <f>F130*E130</f>
        <v>4734.9247600000017</v>
      </c>
      <c r="H130" s="8"/>
    </row>
    <row r="131" spans="1:8" s="2" customFormat="1" ht="13.5" customHeight="1">
      <c r="A131" s="27"/>
      <c r="B131" s="35" t="s">
        <v>1461</v>
      </c>
      <c r="C131" s="7"/>
      <c r="D131" s="8"/>
      <c r="E131" s="12"/>
      <c r="F131" s="22"/>
      <c r="G131" s="13"/>
      <c r="H131" s="8"/>
    </row>
    <row r="132" spans="1:8" s="2" customFormat="1" ht="13.5" customHeight="1">
      <c r="A132" s="30">
        <v>83</v>
      </c>
      <c r="B132" s="40" t="str">
        <f>VLOOKUP($A132,'PT ORGANISMOS'!$B$5:$H$1024,4,FALSE)</f>
        <v>eq.020</v>
      </c>
      <c r="C132" s="14" t="str">
        <f>VLOOKUP($A132,'PT ORGANISMOS'!$B$5:$H$1024,3,FALSE)</f>
        <v>Mixer hormigón 5 m3</v>
      </c>
      <c r="D132" s="15" t="str">
        <f>VLOOKUP($A132,'PT ORGANISMOS'!$B$5:$H$1024,7,FALSE)</f>
        <v>h</v>
      </c>
      <c r="E132" s="16">
        <v>0.05</v>
      </c>
      <c r="F132" s="24">
        <f>VLOOKUP($B132,IN_05_17!$B:$E,4,)</f>
        <v>1479.2755694165371</v>
      </c>
      <c r="G132" s="17">
        <f>F132*E132</f>
        <v>73.963778470826853</v>
      </c>
      <c r="H132" s="15"/>
    </row>
    <row r="135" spans="1:8" s="2" customFormat="1" ht="15.75">
      <c r="A135" s="50" t="s">
        <v>8</v>
      </c>
      <c r="B135" s="42" t="s">
        <v>1494</v>
      </c>
      <c r="C135" s="11"/>
      <c r="D135" s="45" t="s">
        <v>1470</v>
      </c>
      <c r="E135" s="43" t="str">
        <f>A135</f>
        <v>0.12.09.F</v>
      </c>
      <c r="F135" s="45" t="s">
        <v>1477</v>
      </c>
      <c r="G135" s="44">
        <f>SUM(G137:G146)</f>
        <v>12323.181604958967</v>
      </c>
      <c r="H135" s="8" t="s">
        <v>1</v>
      </c>
    </row>
    <row r="136" spans="1:8" s="2" customFormat="1" ht="15">
      <c r="A136" s="28"/>
      <c r="B136" s="34" t="s">
        <v>1466</v>
      </c>
      <c r="C136" s="18"/>
      <c r="D136" s="19" t="s">
        <v>1471</v>
      </c>
      <c r="E136" s="19" t="s">
        <v>1467</v>
      </c>
      <c r="F136" s="20" t="s">
        <v>1468</v>
      </c>
      <c r="G136" s="20" t="s">
        <v>1469</v>
      </c>
      <c r="H136" s="18"/>
    </row>
    <row r="137" spans="1:8" s="2" customFormat="1" ht="13.5" customHeight="1">
      <c r="A137" s="29"/>
      <c r="B137" s="46" t="s">
        <v>1459</v>
      </c>
      <c r="C137" s="25"/>
      <c r="D137" s="41"/>
      <c r="E137" s="47"/>
      <c r="F137" s="48"/>
      <c r="G137" s="49"/>
      <c r="H137" s="41"/>
    </row>
    <row r="138" spans="1:8" s="2" customFormat="1" ht="13.5" customHeight="1">
      <c r="A138" s="27">
        <v>2</v>
      </c>
      <c r="B138" s="39" t="str">
        <f>VLOOKUP($A138,'PT ORGANISMOS'!$B$5:$H$1024,4,FALSE)</f>
        <v>ac.015</v>
      </c>
      <c r="C138" s="7" t="str">
        <f>VLOOKUP($A138,'PT ORGANISMOS'!$B$5:$H$1024,3,FALSE)</f>
        <v>Hierro mejorado de 10 mm.</v>
      </c>
      <c r="D138" s="8" t="str">
        <f>VLOOKUP($A138,'PT ORGANISMOS'!$B$5:$H$1024,7,FALSE)</f>
        <v>kg</v>
      </c>
      <c r="E138" s="12">
        <v>216.5</v>
      </c>
      <c r="F138" s="22">
        <f>VLOOKUP($B138,IN_05_17!$B:$E,4,)</f>
        <v>21.921920795949536</v>
      </c>
      <c r="G138" s="13">
        <f>F138*E138</f>
        <v>4746.0958523230747</v>
      </c>
      <c r="H138" s="8"/>
    </row>
    <row r="139" spans="1:8" s="2" customFormat="1" ht="13.5" customHeight="1">
      <c r="A139" s="27">
        <v>181</v>
      </c>
      <c r="B139" s="39" t="str">
        <f>VLOOKUP($A139,'PT ORGANISMOS'!$B$5:$H$1024,4,FALSE)</f>
        <v>li.006</v>
      </c>
      <c r="C139" s="7" t="str">
        <f>VLOOKUP($A139,'PT ORGANISMOS'!$B$5:$H$1024,3,FALSE)</f>
        <v>Cemento Portland</v>
      </c>
      <c r="D139" s="8" t="str">
        <f>VLOOKUP($A139,'PT ORGANISMOS'!$B$5:$H$1024,7,FALSE)</f>
        <v>kg</v>
      </c>
      <c r="E139" s="12">
        <v>315</v>
      </c>
      <c r="F139" s="22">
        <f>VLOOKUP($B139,IN_05_17!$B:$E,4,)</f>
        <v>5.7139735354607444</v>
      </c>
      <c r="G139" s="13">
        <f>F139*E139</f>
        <v>1799.9016636701344</v>
      </c>
      <c r="H139" s="8"/>
    </row>
    <row r="140" spans="1:8" s="2" customFormat="1" ht="13.5" customHeight="1">
      <c r="A140" s="27">
        <v>184</v>
      </c>
      <c r="B140" s="39" t="str">
        <f>VLOOKUP($A140,'PT ORGANISMOS'!$B$5:$H$1024,4,FALSE)</f>
        <v>ma.001</v>
      </c>
      <c r="C140" s="7" t="str">
        <f>VLOOKUP($A140,'PT ORGANISMOS'!$B$5:$H$1024,3,FALSE)</f>
        <v>Madera 1ra. pino nacional cepillada</v>
      </c>
      <c r="D140" s="8" t="str">
        <f>VLOOKUP($A140,'PT ORGANISMOS'!$B$5:$H$1024,7,FALSE)</f>
        <v>m2</v>
      </c>
      <c r="E140" s="32">
        <v>2.5910000000000002</v>
      </c>
      <c r="F140" s="22">
        <f>VLOOKUP($B140,IN_05_17!$B:$E,4,)</f>
        <v>231.96443248963973</v>
      </c>
      <c r="G140" s="13">
        <f>F140*E140</f>
        <v>601.01984458065658</v>
      </c>
      <c r="H140" s="8"/>
    </row>
    <row r="141" spans="1:8" s="2" customFormat="1" ht="13.5" customHeight="1">
      <c r="A141" s="27">
        <v>33</v>
      </c>
      <c r="B141" s="39" t="str">
        <f>VLOOKUP($A141,'PT ORGANISMOS'!$B$5:$H$1024,4,FALSE)</f>
        <v>ar.003</v>
      </c>
      <c r="C141" s="7" t="str">
        <f>VLOOKUP($A141,'PT ORGANISMOS'!$B$5:$H$1024,3,FALSE)</f>
        <v>Ripio zarandeado 1/3</v>
      </c>
      <c r="D141" s="8" t="str">
        <f>VLOOKUP($A141,'PT ORGANISMOS'!$B$5:$H$1024,7,FALSE)</f>
        <v>m3</v>
      </c>
      <c r="E141" s="12">
        <v>0.7</v>
      </c>
      <c r="F141" s="22">
        <f>VLOOKUP($B141,IN_05_17!$B:$E,4,)</f>
        <v>321.58116026049601</v>
      </c>
      <c r="G141" s="13">
        <f>F141*E141</f>
        <v>225.1068121823472</v>
      </c>
      <c r="H141" s="8"/>
    </row>
    <row r="142" spans="1:8" s="2" customFormat="1" ht="13.5" customHeight="1">
      <c r="A142" s="27">
        <v>31</v>
      </c>
      <c r="B142" s="39" t="str">
        <f>VLOOKUP($A142,'PT ORGANISMOS'!$B$5:$H$1024,4,FALSE)</f>
        <v>ar.001</v>
      </c>
      <c r="C142" s="7" t="str">
        <f>VLOOKUP($A142,'PT ORGANISMOS'!$B$5:$H$1024,3,FALSE)</f>
        <v>Arena Gruesa</v>
      </c>
      <c r="D142" s="8" t="str">
        <f>VLOOKUP($A142,'PT ORGANISMOS'!$B$5:$H$1024,7,FALSE)</f>
        <v>m3</v>
      </c>
      <c r="E142" s="12">
        <v>0.6</v>
      </c>
      <c r="F142" s="22">
        <f>VLOOKUP($B142,IN_05_17!$B:$E,4,)</f>
        <v>310.40665205320892</v>
      </c>
      <c r="G142" s="13">
        <f>F142*E142</f>
        <v>186.24399123192535</v>
      </c>
      <c r="H142" s="8"/>
    </row>
    <row r="143" spans="1:8" s="2" customFormat="1" ht="13.5" customHeight="1">
      <c r="A143" s="27"/>
      <c r="B143" s="35" t="s">
        <v>1460</v>
      </c>
      <c r="C143" s="7"/>
      <c r="D143" s="8"/>
      <c r="E143" s="12"/>
      <c r="F143" s="22"/>
      <c r="G143" s="13"/>
      <c r="H143" s="8"/>
    </row>
    <row r="144" spans="1:8" s="2" customFormat="1" ht="13.5" customHeight="1">
      <c r="A144" s="27">
        <v>202</v>
      </c>
      <c r="B144" s="39" t="str">
        <f>VLOOKUP($A144,'PT ORGANISMOS'!$B$5:$H$1024,4,FALSE)</f>
        <v>mo.006</v>
      </c>
      <c r="C144" s="7" t="str">
        <f>VLOOKUP($A144,'PT ORGANISMOS'!$B$5:$H$1024,3,FALSE)</f>
        <v>Cuadrilla tipo UOCRA</v>
      </c>
      <c r="D144" s="8" t="str">
        <f>VLOOKUP($A144,'PT ORGANISMOS'!$B$5:$H$1024,7,FALSE)</f>
        <v>h</v>
      </c>
      <c r="E144" s="12">
        <v>37.25</v>
      </c>
      <c r="F144" s="22">
        <f>VLOOKUP($B144,IN_05_17!$B:$E,4,)</f>
        <v>125.92885000000004</v>
      </c>
      <c r="G144" s="13">
        <f>F144*E144</f>
        <v>4690.8496625000016</v>
      </c>
      <c r="H144" s="8"/>
    </row>
    <row r="145" spans="1:8" s="2" customFormat="1" ht="13.5" customHeight="1">
      <c r="A145" s="27"/>
      <c r="B145" s="35" t="s">
        <v>1461</v>
      </c>
      <c r="C145" s="7"/>
      <c r="D145" s="8"/>
      <c r="E145" s="12"/>
      <c r="F145" s="22"/>
      <c r="G145" s="13"/>
      <c r="H145" s="8"/>
    </row>
    <row r="146" spans="1:8" s="2" customFormat="1" ht="13.5" customHeight="1">
      <c r="A146" s="30">
        <v>83</v>
      </c>
      <c r="B146" s="40" t="str">
        <f>VLOOKUP($A146,'PT ORGANISMOS'!$B$5:$H$1024,4,FALSE)</f>
        <v>eq.020</v>
      </c>
      <c r="C146" s="14" t="str">
        <f>VLOOKUP($A146,'PT ORGANISMOS'!$B$5:$H$1024,3,FALSE)</f>
        <v>Mixer hormigón 5 m3</v>
      </c>
      <c r="D146" s="15" t="str">
        <f>VLOOKUP($A146,'PT ORGANISMOS'!$B$5:$H$1024,7,FALSE)</f>
        <v>h</v>
      </c>
      <c r="E146" s="16">
        <v>0.05</v>
      </c>
      <c r="F146" s="24">
        <f>VLOOKUP($B146,IN_05_17!$B:$E,4,)</f>
        <v>1479.2755694165371</v>
      </c>
      <c r="G146" s="17">
        <f>F146*E146</f>
        <v>73.963778470826853</v>
      </c>
      <c r="H146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3" manualBreakCount="3">
    <brk id="47" max="16383" man="1"/>
    <brk id="91" max="16383" man="1"/>
    <brk id="1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43</vt:i4>
      </vt:variant>
    </vt:vector>
  </HeadingPairs>
  <TitlesOfParts>
    <vt:vector size="73" baseType="lpstr">
      <vt:lpstr>IN_05_17</vt:lpstr>
      <vt:lpstr>Listado Fórmulas</vt:lpstr>
      <vt:lpstr>Listado Fórmulas (mat, mo, eq)</vt:lpstr>
      <vt:lpstr>PT ORGANISMOS</vt:lpstr>
      <vt:lpstr>Resúmen Fórmulas</vt:lpstr>
      <vt:lpstr>Equipos</vt:lpstr>
      <vt:lpstr>Mov. Tierra</vt:lpstr>
      <vt:lpstr>Fundaciones</vt:lpstr>
      <vt:lpstr>Estruc. Resistente</vt:lpstr>
      <vt:lpstr>Cerramientos Ext. e Int.</vt:lpstr>
      <vt:lpstr>Aislaciones</vt:lpstr>
      <vt:lpstr>Revoques</vt:lpstr>
      <vt:lpstr>Solados</vt:lpstr>
      <vt:lpstr>Techos</vt:lpstr>
      <vt:lpstr>Cielorrasos</vt:lpstr>
      <vt:lpstr>Revestimientos</vt:lpstr>
      <vt:lpstr>Carpintería</vt:lpstr>
      <vt:lpstr>Inst. Sanitaria</vt:lpstr>
      <vt:lpstr>Ints. Gas</vt:lpstr>
      <vt:lpstr>Ints. Elect.</vt:lpstr>
      <vt:lpstr>Pintura</vt:lpstr>
      <vt:lpstr>Vidrios</vt:lpstr>
      <vt:lpstr>Varios</vt:lpstr>
      <vt:lpstr>Red Agua</vt:lpstr>
      <vt:lpstr>Red Cloaca</vt:lpstr>
      <vt:lpstr>Red Gas</vt:lpstr>
      <vt:lpstr>Red Elect</vt:lpstr>
      <vt:lpstr>Red Vial</vt:lpstr>
      <vt:lpstr>Dolar</vt:lpstr>
      <vt:lpstr>Flete</vt:lpstr>
      <vt:lpstr>Equipos!Área_de_impresión</vt:lpstr>
      <vt:lpstr>'Listado Fórmulas'!Área_de_impresión</vt:lpstr>
      <vt:lpstr>'Listado Fórmulas (mat, mo, eq)'!Área_de_impresión</vt:lpstr>
      <vt:lpstr>'PT ORGANISMOS'!Área_de_impresión</vt:lpstr>
      <vt:lpstr>camion</vt:lpstr>
      <vt:lpstr>grua</vt:lpstr>
      <vt:lpstr>mixer_5m3</vt:lpstr>
      <vt:lpstr>motoniv</vt:lpstr>
      <vt:lpstr>pala_carg</vt:lpstr>
      <vt:lpstr>planta_horm</vt:lpstr>
      <vt:lpstr>retro</vt:lpstr>
      <vt:lpstr>rodillo_neum</vt:lpstr>
      <vt:lpstr>Aislaciones!Títulos_a_imprimir</vt:lpstr>
      <vt:lpstr>Carpintería!Títulos_a_imprimir</vt:lpstr>
      <vt:lpstr>'Cerramientos Ext. e Int.'!Títulos_a_imprimir</vt:lpstr>
      <vt:lpstr>Cielorrasos!Títulos_a_imprimir</vt:lpstr>
      <vt:lpstr>'Estruc. Resistente'!Títulos_a_imprimir</vt:lpstr>
      <vt:lpstr>Flete!Títulos_a_imprimir</vt:lpstr>
      <vt:lpstr>Fundaciones!Títulos_a_imprimir</vt:lpstr>
      <vt:lpstr>IN_05_17!Títulos_a_imprimir</vt:lpstr>
      <vt:lpstr>'Inst. Sanitaria'!Títulos_a_imprimir</vt:lpstr>
      <vt:lpstr>'Ints. Elect.'!Títulos_a_imprimir</vt:lpstr>
      <vt:lpstr>'Ints. Gas'!Títulos_a_imprimir</vt:lpstr>
      <vt:lpstr>'Listado Fórmulas'!Títulos_a_imprimir</vt:lpstr>
      <vt:lpstr>'Listado Fórmulas (mat, mo, eq)'!Títulos_a_imprimir</vt:lpstr>
      <vt:lpstr>'Mov. Tierra'!Títulos_a_imprimir</vt:lpstr>
      <vt:lpstr>Pintura!Títulos_a_imprimir</vt:lpstr>
      <vt:lpstr>'Red Agua'!Títulos_a_imprimir</vt:lpstr>
      <vt:lpstr>'Red Cloaca'!Títulos_a_imprimir</vt:lpstr>
      <vt:lpstr>'Red Elect'!Títulos_a_imprimir</vt:lpstr>
      <vt:lpstr>'Red Gas'!Títulos_a_imprimir</vt:lpstr>
      <vt:lpstr>'Red Vial'!Títulos_a_imprimir</vt:lpstr>
      <vt:lpstr>'Resúmen Fórmulas'!Títulos_a_imprimir</vt:lpstr>
      <vt:lpstr>Revestimientos!Títulos_a_imprimir</vt:lpstr>
      <vt:lpstr>Revoques!Títulos_a_imprimir</vt:lpstr>
      <vt:lpstr>Solados!Títulos_a_imprimir</vt:lpstr>
      <vt:lpstr>Techos!Títulos_a_imprimir</vt:lpstr>
      <vt:lpstr>Varios!Títulos_a_imprimir</vt:lpstr>
      <vt:lpstr>Vidrios!Títulos_a_imprimir</vt:lpstr>
      <vt:lpstr>topadora</vt:lpstr>
      <vt:lpstr>topadora_d7</vt:lpstr>
      <vt:lpstr>topadora_d8k</vt:lpstr>
      <vt:lpstr>vibrocom_autop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MadSun-PC</dc:creator>
  <cp:lastModifiedBy>Cliente</cp:lastModifiedBy>
  <cp:lastPrinted>2017-06-29T13:53:48Z</cp:lastPrinted>
  <dcterms:created xsi:type="dcterms:W3CDTF">2013-06-29T12:58:03Z</dcterms:created>
  <dcterms:modified xsi:type="dcterms:W3CDTF">2017-06-29T14:45:37Z</dcterms:modified>
</cp:coreProperties>
</file>